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liveumb-my.sharepoint.com/personal/inst_research_umb_edu/Documents/I Drive/IRFS/_Facts/Compendium Statistical Portrait/Compendium Fall 2023/Enrollment by Program/"/>
    </mc:Choice>
  </mc:AlternateContent>
  <xr:revisionPtr revIDLastSave="326" documentId="8_{EB25BB03-F428-48A8-BBF3-D3A18C84E495}" xr6:coauthVersionLast="47" xr6:coauthVersionMax="47" xr10:uidLastSave="{01D44306-FAB2-4966-BA17-FFC54188F9C2}"/>
  <bookViews>
    <workbookView xWindow="-96" yWindow="-96" windowWidth="23232" windowHeight="13992" xr2:uid="{00000000-000D-0000-FFFF-FFFF00000000}"/>
  </bookViews>
  <sheets>
    <sheet name="TABLE 38" sheetId="1" r:id="rId1"/>
  </sheets>
  <definedNames>
    <definedName name="_AY91">#REF!</definedName>
    <definedName name="_xlnm.Print_Area" localSheetId="0">'TABLE 38'!$A$1:$AB$334</definedName>
    <definedName name="_xlnm.Print_Titles" localSheetId="0">'TABLE 38'!$3:$3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27" i="1" l="1"/>
  <c r="U327" i="1"/>
  <c r="U306" i="1"/>
  <c r="T272" i="1"/>
  <c r="T329" i="1" s="1"/>
  <c r="U272" i="1"/>
  <c r="T48" i="1"/>
  <c r="T328" i="1" s="1"/>
  <c r="U48" i="1"/>
  <c r="U328" i="1" s="1"/>
  <c r="V48" i="1"/>
  <c r="V328" i="1" s="1"/>
  <c r="W60" i="1"/>
  <c r="V329" i="1"/>
  <c r="V327" i="1"/>
  <c r="AB145" i="1"/>
  <c r="X145" i="1"/>
  <c r="Z145" i="1"/>
  <c r="AA145" i="1"/>
  <c r="Y145" i="1"/>
  <c r="AB11" i="1"/>
  <c r="AB184" i="1"/>
  <c r="AB60" i="1"/>
  <c r="AB329" i="1" s="1"/>
  <c r="W48" i="1"/>
  <c r="X48" i="1"/>
  <c r="Y48" i="1"/>
  <c r="Z48" i="1"/>
  <c r="AA48" i="1"/>
  <c r="W184" i="1"/>
  <c r="X184" i="1"/>
  <c r="Y184" i="1"/>
  <c r="Z184" i="1"/>
  <c r="AA184" i="1"/>
  <c r="W178" i="1"/>
  <c r="X178" i="1"/>
  <c r="Y178" i="1"/>
  <c r="Z178" i="1"/>
  <c r="AA178" i="1"/>
  <c r="W165" i="1"/>
  <c r="X165" i="1"/>
  <c r="Y165" i="1"/>
  <c r="Z165" i="1"/>
  <c r="AA165" i="1"/>
  <c r="AB323" i="1"/>
  <c r="AB314" i="1"/>
  <c r="AB321" i="1" s="1"/>
  <c r="AB309" i="1"/>
  <c r="AB313" i="1" s="1"/>
  <c r="AB41" i="1"/>
  <c r="AB167" i="1"/>
  <c r="AB306" i="1"/>
  <c r="AB272" i="1"/>
  <c r="AB257" i="1"/>
  <c r="AB248" i="1"/>
  <c r="AB239" i="1"/>
  <c r="IU239" i="1" s="1"/>
  <c r="AB235" i="1"/>
  <c r="AB218" i="1"/>
  <c r="AB214" i="1"/>
  <c r="IU214" i="1" s="1"/>
  <c r="AB210" i="1"/>
  <c r="AB190" i="1"/>
  <c r="AB204" i="1"/>
  <c r="AB187" i="1"/>
  <c r="AB170" i="1"/>
  <c r="AB150" i="1"/>
  <c r="AB156" i="1"/>
  <c r="AB126" i="1"/>
  <c r="AB122" i="1"/>
  <c r="AB113" i="1"/>
  <c r="AB104" i="1"/>
  <c r="AB109" i="1" s="1"/>
  <c r="AB101" i="1"/>
  <c r="AB98" i="1"/>
  <c r="AB83" i="1"/>
  <c r="AB77" i="1"/>
  <c r="AB69" i="1"/>
  <c r="AB64" i="1"/>
  <c r="AB36" i="1"/>
  <c r="AB27" i="1"/>
  <c r="AB14" i="1"/>
  <c r="V306" i="1"/>
  <c r="W306" i="1"/>
  <c r="X306" i="1"/>
  <c r="Y306" i="1"/>
  <c r="Z306" i="1"/>
  <c r="AA306" i="1"/>
  <c r="V272" i="1"/>
  <c r="W272" i="1"/>
  <c r="X272" i="1"/>
  <c r="Y272" i="1"/>
  <c r="Z272" i="1"/>
  <c r="AA272" i="1"/>
  <c r="AA98" i="1"/>
  <c r="AA313" i="1"/>
  <c r="Z60" i="1"/>
  <c r="AA323" i="1"/>
  <c r="AA321" i="1"/>
  <c r="AA263" i="1"/>
  <c r="AA209" i="1"/>
  <c r="AA136" i="1"/>
  <c r="AA109" i="1"/>
  <c r="AA101" i="1"/>
  <c r="AA88" i="1"/>
  <c r="AA60" i="1"/>
  <c r="AA11" i="1"/>
  <c r="Q306" i="1"/>
  <c r="R306" i="1"/>
  <c r="S306" i="1"/>
  <c r="T306" i="1"/>
  <c r="T263" i="1"/>
  <c r="Q263" i="1"/>
  <c r="R263" i="1"/>
  <c r="S263" i="1"/>
  <c r="S313" i="1"/>
  <c r="T313" i="1"/>
  <c r="S321" i="1"/>
  <c r="T321" i="1"/>
  <c r="V263" i="1"/>
  <c r="U263" i="1"/>
  <c r="W263" i="1"/>
  <c r="X263" i="1"/>
  <c r="Y263" i="1"/>
  <c r="Y109" i="1"/>
  <c r="Z109" i="1"/>
  <c r="Z313" i="1"/>
  <c r="U321" i="1"/>
  <c r="V321" i="1"/>
  <c r="W321" i="1"/>
  <c r="X321" i="1"/>
  <c r="Z314" i="1"/>
  <c r="Z321" i="1" s="1"/>
  <c r="Z323" i="1"/>
  <c r="Z263" i="1"/>
  <c r="Z209" i="1"/>
  <c r="Z136" i="1"/>
  <c r="Z101" i="1"/>
  <c r="Z98" i="1"/>
  <c r="Z88" i="1"/>
  <c r="X60" i="1"/>
  <c r="Y60" i="1"/>
  <c r="Z11" i="1"/>
  <c r="Y101" i="1"/>
  <c r="P263" i="1"/>
  <c r="Q209" i="1"/>
  <c r="R209" i="1"/>
  <c r="S209" i="1"/>
  <c r="T209" i="1"/>
  <c r="U209" i="1"/>
  <c r="V209" i="1"/>
  <c r="W209" i="1"/>
  <c r="X209" i="1"/>
  <c r="Y209" i="1"/>
  <c r="W136" i="1"/>
  <c r="X136" i="1"/>
  <c r="Y88" i="1"/>
  <c r="W88" i="1"/>
  <c r="X88" i="1"/>
  <c r="V88" i="1"/>
  <c r="Q60" i="1"/>
  <c r="S48" i="1"/>
  <c r="R48" i="1"/>
  <c r="Y314" i="1"/>
  <c r="Y321" i="1" s="1"/>
  <c r="Y309" i="1"/>
  <c r="Y110" i="1"/>
  <c r="Y136" i="1" s="1"/>
  <c r="Y323" i="1"/>
  <c r="Y313" i="1"/>
  <c r="O165" i="1"/>
  <c r="O136" i="1"/>
  <c r="Y98" i="1"/>
  <c r="O98" i="1"/>
  <c r="O88" i="1"/>
  <c r="O48" i="1"/>
  <c r="Y11" i="1"/>
  <c r="X11" i="1"/>
  <c r="S136" i="1"/>
  <c r="T136" i="1"/>
  <c r="N60" i="1"/>
  <c r="O60" i="1"/>
  <c r="P60" i="1"/>
  <c r="R60" i="1"/>
  <c r="S60" i="1"/>
  <c r="T60" i="1"/>
  <c r="U60" i="1"/>
  <c r="V60" i="1"/>
  <c r="N305" i="1"/>
  <c r="O305" i="1"/>
  <c r="P306" i="1"/>
  <c r="Q321" i="1"/>
  <c r="R321" i="1"/>
  <c r="O50" i="1"/>
  <c r="N25" i="1"/>
  <c r="O25" i="1"/>
  <c r="N262" i="1"/>
  <c r="S145" i="1"/>
  <c r="T145" i="1"/>
  <c r="U145" i="1"/>
  <c r="V145" i="1"/>
  <c r="W145" i="1"/>
  <c r="R145" i="1"/>
  <c r="O262" i="1"/>
  <c r="O208" i="1"/>
  <c r="P209" i="1"/>
  <c r="N208" i="1"/>
  <c r="X313" i="1"/>
  <c r="X323" i="1"/>
  <c r="X109" i="1"/>
  <c r="X101" i="1"/>
  <c r="X98" i="1"/>
  <c r="W323" i="1"/>
  <c r="W313" i="1"/>
  <c r="W109" i="1"/>
  <c r="W101" i="1"/>
  <c r="W98" i="1"/>
  <c r="W11" i="1"/>
  <c r="M305" i="1"/>
  <c r="M262" i="1"/>
  <c r="P98" i="1"/>
  <c r="P88" i="1"/>
  <c r="M48" i="1"/>
  <c r="N48" i="1"/>
  <c r="P48" i="1"/>
  <c r="Q48" i="1"/>
  <c r="S184" i="1"/>
  <c r="R184" i="1"/>
  <c r="T184" i="1"/>
  <c r="U184" i="1"/>
  <c r="M178" i="1"/>
  <c r="N178" i="1"/>
  <c r="O178" i="1"/>
  <c r="P178" i="1"/>
  <c r="Q178" i="1"/>
  <c r="R178" i="1"/>
  <c r="S178" i="1"/>
  <c r="T178" i="1"/>
  <c r="U178" i="1"/>
  <c r="M184" i="1"/>
  <c r="N184" i="1"/>
  <c r="O184" i="1"/>
  <c r="P184" i="1"/>
  <c r="Q184" i="1"/>
  <c r="V184" i="1"/>
  <c r="V178" i="1"/>
  <c r="V165" i="1"/>
  <c r="M320" i="1"/>
  <c r="N320" i="1"/>
  <c r="O320" i="1"/>
  <c r="P321" i="1"/>
  <c r="M312" i="1"/>
  <c r="N312" i="1"/>
  <c r="O312" i="1"/>
  <c r="P313" i="1"/>
  <c r="Q313" i="1"/>
  <c r="R313" i="1"/>
  <c r="U313" i="1"/>
  <c r="M50" i="1"/>
  <c r="N50" i="1"/>
  <c r="M322" i="1"/>
  <c r="N322" i="1"/>
  <c r="O322" i="1"/>
  <c r="P323" i="1"/>
  <c r="Q323" i="1"/>
  <c r="R323" i="1"/>
  <c r="S323" i="1"/>
  <c r="T323" i="1"/>
  <c r="U323" i="1"/>
  <c r="V323" i="1"/>
  <c r="V136" i="1"/>
  <c r="M101" i="1"/>
  <c r="N101" i="1"/>
  <c r="O101" i="1"/>
  <c r="P101" i="1"/>
  <c r="Q101" i="1"/>
  <c r="R101" i="1"/>
  <c r="S101" i="1"/>
  <c r="T101" i="1"/>
  <c r="U101" i="1"/>
  <c r="V101" i="1"/>
  <c r="V11" i="1"/>
  <c r="M208" i="1"/>
  <c r="V313" i="1"/>
  <c r="V109" i="1"/>
  <c r="V98" i="1"/>
  <c r="L60" i="1"/>
  <c r="L101" i="1"/>
  <c r="M60" i="1"/>
  <c r="L11" i="1"/>
  <c r="L88" i="1"/>
  <c r="L165" i="1"/>
  <c r="L208" i="1"/>
  <c r="M11" i="1"/>
  <c r="M88" i="1"/>
  <c r="M165" i="1"/>
  <c r="M8" i="1"/>
  <c r="N11" i="1"/>
  <c r="N88" i="1"/>
  <c r="N165" i="1"/>
  <c r="N8" i="1"/>
  <c r="O11" i="1"/>
  <c r="O8" i="1"/>
  <c r="P11" i="1"/>
  <c r="P165" i="1"/>
  <c r="Q11" i="1"/>
  <c r="Q88" i="1"/>
  <c r="Q109" i="1"/>
  <c r="Q165" i="1"/>
  <c r="R11" i="1"/>
  <c r="R88" i="1"/>
  <c r="R109" i="1"/>
  <c r="R165" i="1"/>
  <c r="S11" i="1"/>
  <c r="S88" i="1"/>
  <c r="S109" i="1"/>
  <c r="S165" i="1"/>
  <c r="T11" i="1"/>
  <c r="T88" i="1"/>
  <c r="T109" i="1"/>
  <c r="T165" i="1"/>
  <c r="U11" i="1"/>
  <c r="U88" i="1"/>
  <c r="U109" i="1"/>
  <c r="U165" i="1"/>
  <c r="U98" i="1"/>
  <c r="U136" i="1"/>
  <c r="L98" i="1"/>
  <c r="L136" i="1"/>
  <c r="L178" i="1"/>
  <c r="L25" i="1"/>
  <c r="L48" i="1" s="1"/>
  <c r="L61" i="1" s="1"/>
  <c r="M98" i="1"/>
  <c r="M136" i="1"/>
  <c r="M25" i="1"/>
  <c r="N98" i="1"/>
  <c r="N136" i="1"/>
  <c r="P136" i="1"/>
  <c r="Q98" i="1"/>
  <c r="Q136" i="1"/>
  <c r="R98" i="1"/>
  <c r="R136" i="1"/>
  <c r="S98" i="1"/>
  <c r="T98" i="1"/>
  <c r="L146" i="1"/>
  <c r="L305" i="1"/>
  <c r="L306" i="1" s="1"/>
  <c r="M146" i="1"/>
  <c r="N146" i="1"/>
  <c r="O146" i="1"/>
  <c r="P146" i="1"/>
  <c r="Q146" i="1"/>
  <c r="C48" i="1"/>
  <c r="C98" i="1"/>
  <c r="D48" i="1"/>
  <c r="D61" i="1" s="1"/>
  <c r="D98" i="1"/>
  <c r="D88" i="1"/>
  <c r="E48" i="1"/>
  <c r="E61" i="1" s="1"/>
  <c r="E98" i="1"/>
  <c r="E88" i="1"/>
  <c r="E178" i="1"/>
  <c r="E185" i="1" s="1"/>
  <c r="E305" i="1"/>
  <c r="E306" i="1" s="1"/>
  <c r="F48" i="1"/>
  <c r="F61" i="1" s="1"/>
  <c r="F98" i="1"/>
  <c r="F88" i="1"/>
  <c r="F178" i="1"/>
  <c r="F185" i="1" s="1"/>
  <c r="F305" i="1"/>
  <c r="F306" i="1" s="1"/>
  <c r="G98" i="1"/>
  <c r="G88" i="1"/>
  <c r="G178" i="1"/>
  <c r="G185" i="1" s="1"/>
  <c r="G305" i="1"/>
  <c r="G306" i="1" s="1"/>
  <c r="H98" i="1"/>
  <c r="H88" i="1"/>
  <c r="H305" i="1"/>
  <c r="H306" i="1" s="1"/>
  <c r="H146" i="1"/>
  <c r="H178" i="1"/>
  <c r="H185" i="1" s="1"/>
  <c r="H25" i="1"/>
  <c r="H48" i="1" s="1"/>
  <c r="H61" i="1" s="1"/>
  <c r="I98" i="1"/>
  <c r="I88" i="1"/>
  <c r="I305" i="1"/>
  <c r="I306" i="1" s="1"/>
  <c r="I146" i="1"/>
  <c r="I178" i="1"/>
  <c r="I185" i="1" s="1"/>
  <c r="I25" i="1"/>
  <c r="I48" i="1" s="1"/>
  <c r="I61" i="1" s="1"/>
  <c r="J98" i="1"/>
  <c r="J88" i="1"/>
  <c r="J305" i="1"/>
  <c r="J306" i="1" s="1"/>
  <c r="J146" i="1"/>
  <c r="J178" i="1"/>
  <c r="J165" i="1"/>
  <c r="J25" i="1"/>
  <c r="J48" i="1" s="1"/>
  <c r="J61" i="1" s="1"/>
  <c r="K98" i="1"/>
  <c r="K88" i="1"/>
  <c r="K305" i="1"/>
  <c r="K306" i="1" s="1"/>
  <c r="K146" i="1"/>
  <c r="K178" i="1"/>
  <c r="K165" i="1"/>
  <c r="K25" i="1"/>
  <c r="K48" i="1" s="1"/>
  <c r="K61" i="1" s="1"/>
  <c r="G25" i="1"/>
  <c r="G48" i="1" s="1"/>
  <c r="G61" i="1" s="1"/>
  <c r="H182" i="1"/>
  <c r="G182" i="1"/>
  <c r="E182" i="1"/>
  <c r="K208" i="1"/>
  <c r="J208" i="1"/>
  <c r="K136" i="1"/>
  <c r="F136" i="1"/>
  <c r="G136" i="1"/>
  <c r="H136" i="1"/>
  <c r="I136" i="1"/>
  <c r="J136" i="1"/>
  <c r="F146" i="1"/>
  <c r="G146" i="1"/>
  <c r="D165" i="1"/>
  <c r="F196" i="1"/>
  <c r="B306" i="1"/>
  <c r="D8" i="1"/>
  <c r="U329" i="1" l="1"/>
  <c r="Y327" i="1"/>
  <c r="AB48" i="1"/>
  <c r="Z329" i="1"/>
  <c r="X328" i="1"/>
  <c r="Z328" i="1"/>
  <c r="Y328" i="1"/>
  <c r="X327" i="1"/>
  <c r="W328" i="1"/>
  <c r="AA329" i="1"/>
  <c r="Z327" i="1"/>
  <c r="W329" i="1"/>
  <c r="W327" i="1"/>
  <c r="AA327" i="1"/>
  <c r="AA328" i="1"/>
  <c r="Y329" i="1"/>
  <c r="X329" i="1"/>
  <c r="AB165" i="1"/>
  <c r="AB178" i="1"/>
  <c r="V307" i="1"/>
  <c r="AA307" i="1"/>
  <c r="Y307" i="1"/>
  <c r="AB209" i="1"/>
  <c r="AB88" i="1"/>
  <c r="AB102" i="1" s="1"/>
  <c r="AB324" i="1"/>
  <c r="Z307" i="1"/>
  <c r="W307" i="1"/>
  <c r="AB263" i="1"/>
  <c r="AB136" i="1"/>
  <c r="AB146" i="1" s="1"/>
  <c r="X307" i="1"/>
  <c r="Z61" i="1"/>
  <c r="S307" i="1"/>
  <c r="R307" i="1"/>
  <c r="Z146" i="1"/>
  <c r="Y185" i="1"/>
  <c r="R324" i="1"/>
  <c r="P307" i="1"/>
  <c r="O185" i="1"/>
  <c r="L328" i="1"/>
  <c r="W102" i="1"/>
  <c r="Q324" i="1"/>
  <c r="X102" i="1"/>
  <c r="R61" i="1"/>
  <c r="S146" i="1"/>
  <c r="J185" i="1"/>
  <c r="O328" i="1"/>
  <c r="M185" i="1"/>
  <c r="M61" i="1"/>
  <c r="N327" i="1"/>
  <c r="P61" i="1"/>
  <c r="Y102" i="1"/>
  <c r="Z185" i="1"/>
  <c r="W324" i="1"/>
  <c r="R102" i="1"/>
  <c r="M102" i="1"/>
  <c r="Q61" i="1"/>
  <c r="U324" i="1"/>
  <c r="X61" i="1"/>
  <c r="U102" i="1"/>
  <c r="N185" i="1"/>
  <c r="I102" i="1"/>
  <c r="V146" i="1"/>
  <c r="S102" i="1"/>
  <c r="O323" i="1"/>
  <c r="V185" i="1"/>
  <c r="T185" i="1"/>
  <c r="K185" i="1"/>
  <c r="T324" i="1"/>
  <c r="D102" i="1"/>
  <c r="D325" i="1" s="1"/>
  <c r="V102" i="1"/>
  <c r="W61" i="1"/>
  <c r="S327" i="1"/>
  <c r="O326" i="1"/>
  <c r="T102" i="1"/>
  <c r="N102" i="1"/>
  <c r="N323" i="1"/>
  <c r="X185" i="1"/>
  <c r="R146" i="1"/>
  <c r="O306" i="1"/>
  <c r="O61" i="1"/>
  <c r="Y146" i="1"/>
  <c r="V324" i="1"/>
  <c r="T307" i="1"/>
  <c r="L102" i="1"/>
  <c r="S61" i="1"/>
  <c r="J102" i="1"/>
  <c r="S324" i="1"/>
  <c r="P324" i="1"/>
  <c r="Y61" i="1"/>
  <c r="H102" i="1"/>
  <c r="F102" i="1"/>
  <c r="F325" i="1" s="1"/>
  <c r="Q102" i="1"/>
  <c r="R328" i="1"/>
  <c r="N61" i="1"/>
  <c r="U185" i="1"/>
  <c r="N326" i="1"/>
  <c r="M323" i="1"/>
  <c r="N306" i="1"/>
  <c r="P328" i="1"/>
  <c r="S328" i="1"/>
  <c r="Q327" i="1"/>
  <c r="W185" i="1"/>
  <c r="Y324" i="1"/>
  <c r="E102" i="1"/>
  <c r="E325" i="1" s="1"/>
  <c r="L185" i="1"/>
  <c r="R329" i="1"/>
  <c r="O102" i="1"/>
  <c r="M327" i="1"/>
  <c r="P329" i="1"/>
  <c r="Q329" i="1"/>
  <c r="L327" i="1"/>
  <c r="R327" i="1"/>
  <c r="P327" i="1"/>
  <c r="M326" i="1"/>
  <c r="P185" i="1"/>
  <c r="Q328" i="1"/>
  <c r="S329" i="1"/>
  <c r="M306" i="1"/>
  <c r="X324" i="1"/>
  <c r="V61" i="1"/>
  <c r="V326" i="1" s="1"/>
  <c r="T146" i="1"/>
  <c r="O327" i="1"/>
  <c r="N328" i="1"/>
  <c r="K102" i="1"/>
  <c r="C102" i="1"/>
  <c r="C325" i="1" s="1"/>
  <c r="U61" i="1"/>
  <c r="R185" i="1"/>
  <c r="Q307" i="1"/>
  <c r="G102" i="1"/>
  <c r="G325" i="1" s="1"/>
  <c r="Z324" i="1"/>
  <c r="U307" i="1"/>
  <c r="U146" i="1"/>
  <c r="M328" i="1"/>
  <c r="P102" i="1"/>
  <c r="AA185" i="1"/>
  <c r="Q185" i="1"/>
  <c r="X146" i="1"/>
  <c r="T61" i="1"/>
  <c r="T326" i="1" s="1"/>
  <c r="S185" i="1"/>
  <c r="Z102" i="1"/>
  <c r="AA102" i="1"/>
  <c r="W146" i="1"/>
  <c r="AA324" i="1"/>
  <c r="AA146" i="1"/>
  <c r="AA61" i="1"/>
  <c r="U326" i="1" l="1"/>
  <c r="W326" i="1"/>
  <c r="AB61" i="1"/>
  <c r="AB328" i="1"/>
  <c r="AA326" i="1"/>
  <c r="AB327" i="1"/>
  <c r="Z326" i="1"/>
  <c r="Y326" i="1"/>
  <c r="X326" i="1"/>
  <c r="AB185" i="1"/>
  <c r="AB307" i="1"/>
  <c r="R326" i="1"/>
  <c r="N325" i="1"/>
  <c r="S326" i="1"/>
  <c r="O325" i="1"/>
  <c r="M325" i="1"/>
  <c r="Q326" i="1"/>
  <c r="P326" i="1"/>
  <c r="AB326" i="1" l="1"/>
  <c r="J8" i="1"/>
  <c r="J325" i="1" s="1"/>
  <c r="G8" i="1"/>
  <c r="F8" i="1"/>
  <c r="K8" i="1"/>
  <c r="K325" i="1" s="1"/>
  <c r="I8" i="1"/>
  <c r="I325" i="1" s="1"/>
  <c r="L8" i="1"/>
  <c r="L325" i="1" s="1"/>
  <c r="H8" i="1"/>
  <c r="H325" i="1" s="1"/>
  <c r="L3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Dianne</author>
  </authors>
  <commentList>
    <comment ref="F66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Dianne:</t>
        </r>
        <r>
          <rPr>
            <sz val="8"/>
            <color indexed="81"/>
            <rFont val="Tahoma"/>
            <family val="2"/>
          </rPr>
          <t xml:space="preserve">
6/13/02 student MJ2 &amp; MJ3 has track listed twice
per Jim</t>
        </r>
      </text>
    </comment>
    <comment ref="F196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Dianne:</t>
        </r>
        <r>
          <rPr>
            <sz val="8"/>
            <color indexed="81"/>
            <rFont val="Tahoma"/>
            <family val="2"/>
          </rPr>
          <t xml:space="preserve">
5/23/02 there is one student who is listed as a concentration</t>
        </r>
      </text>
    </comment>
  </commentList>
</comments>
</file>

<file path=xl/sharedStrings.xml><?xml version="1.0" encoding="utf-8"?>
<sst xmlns="http://schemas.openxmlformats.org/spreadsheetml/2006/main" count="575" uniqueCount="294">
  <si>
    <t>Graduate Program Enrollment - Fall 2017 - Fall 2023</t>
  </si>
  <si>
    <t xml:space="preserve"> 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</si>
  <si>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</si>
  <si>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</si>
  <si>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</si>
  <si>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</si>
  <si>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</si>
  <si>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</si>
  <si>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</si>
  <si>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</si>
  <si>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</si>
  <si>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</si>
  <si>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</si>
  <si>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</si>
  <si>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</si>
  <si>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</si>
  <si>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COLLEGE OF LIBERAL ARTS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</si>
  <si>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</si>
  <si>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</si>
  <si>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</si>
  <si>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</si>
  <si>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</si>
  <si>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</si>
  <si>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</si>
  <si>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</si>
  <si>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</si>
  <si>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Applied Linguistics</t>
  </si>
  <si>
    <t>Clinical Psychology</t>
  </si>
  <si>
    <t>Developmental &amp; Brain Sciences</t>
  </si>
  <si>
    <t xml:space="preserve">Sociology </t>
  </si>
  <si>
    <t>-</t>
  </si>
  <si>
    <t>TOTAL DOCTORALS</t>
  </si>
  <si>
    <t>American Studies</t>
  </si>
  <si>
    <t>Applied Economics</t>
  </si>
  <si>
    <t xml:space="preserve"> -</t>
  </si>
  <si>
    <t>No Track</t>
  </si>
  <si>
    <t>Applied Linguistics -MA Online</t>
  </si>
  <si>
    <t>Applied Sociology</t>
  </si>
  <si>
    <t>Creative Writing (MFA)</t>
  </si>
  <si>
    <t>Critical Ethnic and Community Studies</t>
  </si>
  <si>
    <t>English</t>
  </si>
  <si>
    <t>Historical Archaeology</t>
  </si>
  <si>
    <t>History</t>
  </si>
  <si>
    <t>Archives Tracks</t>
  </si>
  <si>
    <t>History-MA Online</t>
  </si>
  <si>
    <t>History Track</t>
  </si>
  <si>
    <t>History Teaching Track</t>
  </si>
  <si>
    <t>Public History Track</t>
  </si>
  <si>
    <t xml:space="preserve">Human Services </t>
  </si>
  <si>
    <t>Latin and Classical Humanities</t>
  </si>
  <si>
    <t>Applied Linguistics Track</t>
  </si>
  <si>
    <t>Greek &amp; Latin Track</t>
  </si>
  <si>
    <t>Initial Licensure Track</t>
  </si>
  <si>
    <t>Teaching Licensure Track</t>
  </si>
  <si>
    <t>Transnational, Cultural &amp; Community Studies</t>
  </si>
  <si>
    <t>TOTAL MASTERS</t>
  </si>
  <si>
    <t>Archives (Cert)</t>
  </si>
  <si>
    <t>Dual Languages</t>
  </si>
  <si>
    <t>Forensic Services (Cert.)</t>
  </si>
  <si>
    <t>Teaching Spanish (Cert.)</t>
  </si>
  <si>
    <t>Survey Research</t>
  </si>
  <si>
    <t>TOTAL CERTIFICATES</t>
  </si>
  <si>
    <t>TOTAL CLA</t>
  </si>
  <si>
    <t>COLLEGE OF SCIENCE &amp; MATHEMATICS</t>
  </si>
  <si>
    <t>Applied Physics</t>
  </si>
  <si>
    <t xml:space="preserve">Biology </t>
  </si>
  <si>
    <t xml:space="preserve">Environmental Bio Track </t>
  </si>
  <si>
    <t>Molec, Cell &amp; Org Bio Track</t>
  </si>
  <si>
    <t>Biomed Eng. &amp; Biotech.*</t>
  </si>
  <si>
    <t>Chemistry</t>
  </si>
  <si>
    <t>Biological Chemistry</t>
  </si>
  <si>
    <t>Education Research</t>
  </si>
  <si>
    <t>Green Chemistry</t>
  </si>
  <si>
    <t>Inorganic Chemistry</t>
  </si>
  <si>
    <t>Organic Chemistry</t>
  </si>
  <si>
    <t>Physical/Analytical Chemistry</t>
  </si>
  <si>
    <t>Computational Science</t>
  </si>
  <si>
    <t>Bioinformatics</t>
  </si>
  <si>
    <t>Computational Physics</t>
  </si>
  <si>
    <t>Data Analytics</t>
  </si>
  <si>
    <t>Computer Science</t>
  </si>
  <si>
    <t xml:space="preserve">Integrative Biosciences </t>
  </si>
  <si>
    <t>Biochemistry</t>
  </si>
  <si>
    <t>Biophysics</t>
  </si>
  <si>
    <t>Biology</t>
  </si>
  <si>
    <t>Biotec &amp; Biomed Sciences</t>
  </si>
  <si>
    <t>Molecular, Cell and Organic Biology</t>
  </si>
  <si>
    <t xml:space="preserve">Computer Science </t>
  </si>
  <si>
    <t>Professional Science Track</t>
  </si>
  <si>
    <t>Biotechnology (Cert.)</t>
  </si>
  <si>
    <t>Database Technology (Cert.)</t>
  </si>
  <si>
    <t>TOTAL CSM</t>
  </si>
  <si>
    <t>COLLEGE OF MANAGEMENT</t>
  </si>
  <si>
    <t xml:space="preserve">Business Administration </t>
  </si>
  <si>
    <t xml:space="preserve">Finance </t>
  </si>
  <si>
    <t>Organizations &amp; Social Change</t>
  </si>
  <si>
    <t>Management Information Systems</t>
  </si>
  <si>
    <t>Professional MBA</t>
  </si>
  <si>
    <t>Accounting</t>
  </si>
  <si>
    <t>Accounting and Finance</t>
  </si>
  <si>
    <t>Business Administration - (MBA)</t>
  </si>
  <si>
    <t>NoTrack</t>
  </si>
  <si>
    <t>Finance</t>
  </si>
  <si>
    <t>Flex MBA</t>
  </si>
  <si>
    <t>Global MBA</t>
  </si>
  <si>
    <t>Management - Graduate</t>
  </si>
  <si>
    <t>Mgt Science for Finance</t>
  </si>
  <si>
    <t>MSA- AF</t>
  </si>
  <si>
    <t>Business Analytics (M.S.)</t>
  </si>
  <si>
    <t>Big Analytics</t>
  </si>
  <si>
    <t>Supply Chain</t>
  </si>
  <si>
    <t>Finance (M.S.)</t>
  </si>
  <si>
    <t xml:space="preserve">Finance General </t>
  </si>
  <si>
    <t xml:space="preserve">Investment Management &amp; Quantitative Finance </t>
  </si>
  <si>
    <t>Investment</t>
  </si>
  <si>
    <t>Information Technology (M.S.)</t>
  </si>
  <si>
    <t>Health Care Informatics</t>
  </si>
  <si>
    <t>International Management (M.S.)</t>
  </si>
  <si>
    <t xml:space="preserve">Business Analytics </t>
  </si>
  <si>
    <t>Clean Energy &amp; Sustainability</t>
  </si>
  <si>
    <t>Contemporary Marketing</t>
  </si>
  <si>
    <t>Cybersecurity (Cert)</t>
  </si>
  <si>
    <t>Health Care Mgt (Cert)</t>
  </si>
  <si>
    <t>Healthcare Informatics</t>
  </si>
  <si>
    <t xml:space="preserve">Investment Management </t>
  </si>
  <si>
    <t>TOTAL CM</t>
  </si>
  <si>
    <t>Exercise &amp; Health Sciences (Ph.D.)</t>
  </si>
  <si>
    <t>Nursing Practice (D.N.P.)</t>
  </si>
  <si>
    <t>Adult/Gero Acute Care Clinical Nurse Specialist</t>
  </si>
  <si>
    <t>Adult Gerontology Nurse Practitioner Track</t>
  </si>
  <si>
    <t>Family Nurse Practitioner</t>
  </si>
  <si>
    <t>Post Master's Track</t>
  </si>
  <si>
    <t>Nursing (Ph.D.)</t>
  </si>
  <si>
    <t>Bachelor's to PhD</t>
  </si>
  <si>
    <t>Bachelor's to PhD Health Policy track</t>
  </si>
  <si>
    <t>Bachelor's to PhD Population Health track</t>
  </si>
  <si>
    <t>Master's to PhD</t>
  </si>
  <si>
    <t>Master's to PhD Health Policy track</t>
  </si>
  <si>
    <t>MS-to-PHD in Population Health</t>
  </si>
  <si>
    <t>Population Health and Health Policy</t>
  </si>
  <si>
    <t>Exercise &amp; Health Sciences</t>
  </si>
  <si>
    <t>Nursing (M.S.)</t>
  </si>
  <si>
    <t>Acute/Clinical Care CNS</t>
  </si>
  <si>
    <t>Adult Health Clinical Nurse Specialist Track</t>
  </si>
  <si>
    <t>Adult/Gero Acute Clinical Nurse Specialist</t>
  </si>
  <si>
    <t>Family Nurse Practitioner Track</t>
  </si>
  <si>
    <t>Nurse Practioner Track</t>
  </si>
  <si>
    <t>Clinical Nurse Specialist (Cert)</t>
  </si>
  <si>
    <t>Family Nurse Practitioner (Cert.)</t>
  </si>
  <si>
    <t>Adult/Gerontology Nurse Pract (Cert.)</t>
  </si>
  <si>
    <t>Nurse Educator (Cert)</t>
  </si>
  <si>
    <t>TOTAL CNHS</t>
  </si>
  <si>
    <t>COLLEGE OF EDUCATION &amp; HUMAN DEVELOPMENT</t>
  </si>
  <si>
    <t xml:space="preserve">Counseling and School Psychology </t>
  </si>
  <si>
    <t>Counseling Psychology</t>
  </si>
  <si>
    <t xml:space="preserve">School Psychology </t>
  </si>
  <si>
    <t>Early Childhood Ed &amp;Care (PhD)</t>
  </si>
  <si>
    <t>Leadership, Policy, and Finance</t>
  </si>
  <si>
    <t>Learning and Teaching</t>
  </si>
  <si>
    <t>Urban, Multilingual and Global Contexts</t>
  </si>
  <si>
    <t>Education (Ed.D.)</t>
  </si>
  <si>
    <t>High. Ed. Admn. Track</t>
  </si>
  <si>
    <t>Ldshp. in Urb. Sch. Track</t>
  </si>
  <si>
    <t>Learn, Teach, Ed, Tran (Non-Licen)</t>
  </si>
  <si>
    <t>Education, Leadership, and Policy Studies (Ph.D.)</t>
  </si>
  <si>
    <t>Education, Leadership, and Policy Studies (Ed.D.)</t>
  </si>
  <si>
    <t>Global Inclusion &amp; Social
 Development (PhD)</t>
  </si>
  <si>
    <t>Post Masters Track</t>
  </si>
  <si>
    <t>Global Inclusion &amp; Social Development (PhD)</t>
  </si>
  <si>
    <t>(no track)</t>
  </si>
  <si>
    <t>Higher Education (EdD)</t>
  </si>
  <si>
    <t>Higher Education (Ed.D.)</t>
  </si>
  <si>
    <t>Higher Education (Ph.D.)</t>
  </si>
  <si>
    <t>Counseling (MEd)</t>
  </si>
  <si>
    <t xml:space="preserve">Adjustment Counseling </t>
  </si>
  <si>
    <t>School Council Online</t>
  </si>
  <si>
    <t>Critical &amp; Creative Thinking -MA</t>
  </si>
  <si>
    <t>Critical Creative Thinking Online</t>
  </si>
  <si>
    <t>Science in a Changing World</t>
  </si>
  <si>
    <t>Education (MEd)</t>
  </si>
  <si>
    <t>Boston Teacher Residency-Elementary</t>
  </si>
  <si>
    <t>Boston Teacher Residency-Middle/Secondary</t>
  </si>
  <si>
    <t xml:space="preserve">Early Childhood Education Initial </t>
  </si>
  <si>
    <t>Early Childhood Ed, Non-Licensure</t>
  </si>
  <si>
    <t>Initial Licensure Elementary Ed</t>
  </si>
  <si>
    <t>Initial Licensure Middle/Secondary</t>
  </si>
  <si>
    <t xml:space="preserve">Learning, Teaching and Educational Transformation (Non-Licensure) </t>
  </si>
  <si>
    <t>Pro Licensure Elem. Ed.</t>
  </si>
  <si>
    <t>Pro Licensure Middle/Secondary</t>
  </si>
  <si>
    <t>Teach Next Year - Elementary</t>
  </si>
  <si>
    <t>Teach Next Year - Middle School</t>
  </si>
  <si>
    <t>Educational Administration (MEd)</t>
  </si>
  <si>
    <t>Family Therapy (MS)</t>
  </si>
  <si>
    <t>Global Inclusion &amp; Social
 Development (M.A.)</t>
  </si>
  <si>
    <t>Instructional Design - MED*</t>
  </si>
  <si>
    <t>INSTRUCTIONAL DESIGN</t>
  </si>
  <si>
    <t>Mental Health Counseling (M.S.)</t>
  </si>
  <si>
    <t>Mental Health Online</t>
  </si>
  <si>
    <t>Rehabilitation Counseling (M.S.)*</t>
  </si>
  <si>
    <t>Clinical Rehabilitation Counseling</t>
  </si>
  <si>
    <t>Vocational Rehab Counseling</t>
  </si>
  <si>
    <t xml:space="preserve">School Counseling </t>
  </si>
  <si>
    <t>Adjustment Counseling</t>
  </si>
  <si>
    <t xml:space="preserve">Education and Human Development </t>
  </si>
  <si>
    <t>School Psychology (MEd)</t>
  </si>
  <si>
    <t>Special Education (MEd)</t>
  </si>
  <si>
    <t>Initial Licensure Special Education</t>
  </si>
  <si>
    <t>Non -Licensure</t>
  </si>
  <si>
    <t xml:space="preserve">Pro Licensure </t>
  </si>
  <si>
    <t xml:space="preserve">Pro Licensure Special Education </t>
  </si>
  <si>
    <t>Successive Licensure Pre-K - 8</t>
  </si>
  <si>
    <t>Successive Licensure Middle/Secondary</t>
  </si>
  <si>
    <t>Transition Leadership</t>
  </si>
  <si>
    <t>Vision Studies*</t>
  </si>
  <si>
    <t xml:space="preserve">Assistive Technology </t>
  </si>
  <si>
    <t xml:space="preserve">Orientation and Mobility </t>
  </si>
  <si>
    <t>Vision Rehabilitation Therapy</t>
  </si>
  <si>
    <t>Visual Impairment</t>
  </si>
  <si>
    <t>CEHD Continues</t>
  </si>
  <si>
    <t>Counseling (CAGS)</t>
  </si>
  <si>
    <t xml:space="preserve">Marriage and Family Therapy </t>
  </si>
  <si>
    <t>Mental Health</t>
  </si>
  <si>
    <t>School Guidence Counseling</t>
  </si>
  <si>
    <t>Educational Administration (CAGS)</t>
  </si>
  <si>
    <t>School Psychology (EDS)</t>
  </si>
  <si>
    <t>Total CAGS &amp; EDS</t>
  </si>
  <si>
    <t>Applied Behavior Analysis for
 Special Populations (Cert)</t>
  </si>
  <si>
    <t>Assistive Technology (Cert)</t>
  </si>
  <si>
    <t>Autism Endorsement (Cert)</t>
  </si>
  <si>
    <t>Cortical Cerebral Visual Impairments (Cert)</t>
  </si>
  <si>
    <t>Critical &amp; Creative Thinking (Cert.)</t>
  </si>
  <si>
    <t>Early Education Research, Policy &amp; Practice (Cert)</t>
  </si>
  <si>
    <t>Game Based Teaching with Technology</t>
  </si>
  <si>
    <t>Human Rights</t>
  </si>
  <si>
    <t>Initial Licensure: Early Education (Cert.)</t>
  </si>
  <si>
    <t>Initial Licensure Middle/Secondary (Cert.)</t>
  </si>
  <si>
    <t>Initial Licensure Special Education (Cert.)</t>
  </si>
  <si>
    <t xml:space="preserve">Initial Licensure:  Moderate Disabilities (Cert)
</t>
  </si>
  <si>
    <t>Initial Licensure:  Moderate Disabilities
 PK-8 (Cert)</t>
  </si>
  <si>
    <t>Initial Licensure:  Moderate Disabilities
 5-12 (Cert)</t>
  </si>
  <si>
    <t>Instructional Learning Design (Cert.)</t>
  </si>
  <si>
    <t>Instructional Technical Design (Cert.)*</t>
  </si>
  <si>
    <t>Initial Licensure Special Ed, PreK-8 (Cert.)</t>
  </si>
  <si>
    <t>Initial Licensure Special Ed, 5-12 (Cert.)</t>
  </si>
  <si>
    <t>Orientation and Mobility (Cert.)*</t>
  </si>
  <si>
    <t>Pro Licensure Elem. Ed. (Cert.)</t>
  </si>
  <si>
    <t>Pro Licensure Middle/Secondary Ed. (Cert.)</t>
  </si>
  <si>
    <t>Pro Licensure Special Education (Cert.)</t>
  </si>
  <si>
    <t>Rehabilitation Counseling Post Master(Cert)</t>
  </si>
  <si>
    <t>Technology, Learning &amp; Leadership (Cert.)</t>
  </si>
  <si>
    <t>Teach Math to English Language Learner</t>
  </si>
  <si>
    <t>Teach Science to English Language Learner</t>
  </si>
  <si>
    <t>Teach Social Studies to English Language learner</t>
  </si>
  <si>
    <t>TOTAL CERTS</t>
  </si>
  <si>
    <t>TOTAL CEHD</t>
  </si>
  <si>
    <t>Gerontology (Ph.D.)</t>
  </si>
  <si>
    <t xml:space="preserve">Global Governance &amp; Human Security </t>
  </si>
  <si>
    <t>Public Policy</t>
  </si>
  <si>
    <t>Conflict Resolution (M.A.)</t>
  </si>
  <si>
    <t>Gerontology (M.S.)</t>
  </si>
  <si>
    <t>Management in Aging Service Track</t>
  </si>
  <si>
    <t>Global Governance &amp; Human Security (MA)</t>
  </si>
  <si>
    <t>Global Comparative Public Administration (MPA)</t>
  </si>
  <si>
    <t>International Relations (MA)</t>
  </si>
  <si>
    <t>Masters in Public Administration</t>
  </si>
  <si>
    <t>International Relations Track (Masters)</t>
  </si>
  <si>
    <t>Gender, Leadership and Public Policy(New)</t>
  </si>
  <si>
    <t>Municipal Management (New)</t>
  </si>
  <si>
    <t xml:space="preserve">Public Policy (M.S.) </t>
  </si>
  <si>
    <t>Conflict Resolution (Cert.)</t>
  </si>
  <si>
    <t>Gender, Leadership, and Public Policy (Cert.)</t>
  </si>
  <si>
    <t>Gerontology (Cert.)</t>
  </si>
  <si>
    <t>Global Post Disaster Studies</t>
  </si>
  <si>
    <t xml:space="preserve">International Development </t>
  </si>
  <si>
    <t>Women In Politics</t>
  </si>
  <si>
    <t>SCHOOL FOR THE ENVIRONMENT</t>
  </si>
  <si>
    <t>Environmental Science  (PhD)</t>
  </si>
  <si>
    <t xml:space="preserve">Envir. Earth &amp; Ocean Sci. Track </t>
  </si>
  <si>
    <t>Marine Science and Tech. (PhD)</t>
  </si>
  <si>
    <t xml:space="preserve">Environmental Science (MS) </t>
  </si>
  <si>
    <t>Marine Science and Tech.</t>
  </si>
  <si>
    <t xml:space="preserve">Coastal &amp; Ocean Admn. Science &amp; Technology </t>
  </si>
  <si>
    <t>Urban Planning and Community Development</t>
  </si>
  <si>
    <t>Geographic Information Systems (Cert.)</t>
  </si>
  <si>
    <t>TOTAL SFE</t>
  </si>
  <si>
    <t>TOTAL GRADUATE PROGRAMS</t>
  </si>
  <si>
    <t>TOTAL CERTIFICATES**</t>
  </si>
  <si>
    <t xml:space="preserve">Note: Graduate track totals are included in the program total.  </t>
  </si>
  <si>
    <t>Table does not include Non-Degree Seeking Students.</t>
  </si>
  <si>
    <t>This tables shows duplicated headcounts</t>
  </si>
  <si>
    <t>*These were moved from CEHD to CAPS in Fall 2011 and from CEHD to GISD in Fall 2013.</t>
  </si>
  <si>
    <t>**Certificate Includes CAGS and EDS</t>
  </si>
  <si>
    <t>MANNING COLLEGE OF NURSING &amp; HEALTH SCIENCES</t>
  </si>
  <si>
    <t>Vision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</si>
</sst>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mmmm\ d\,\ yyyy"/>
    <numFmt numFmtId="165" formatCode="#,##0;\-#,##0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ahoma"/>
      <family val="2"/>
    </font>
    <font>
      <i/>
      <sz val="10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Georgia"/>
      <family val="1"/>
    </font>
    <font>
      <sz val="14"/>
      <name val="Tahoma"/>
      <family val="2"/>
    </font>
    <font>
      <i/>
      <sz val="10"/>
      <name val="Arial"/>
      <family val="2"/>
    </font>
    <font>
      <u/>
      <sz val="10"/>
      <name val="Tahoma"/>
      <family val="2"/>
    </font>
    <font>
      <b/>
      <sz val="10"/>
      <name val="Tahoma"/>
      <family val="2"/>
    </font>
    <font>
      <sz val="9"/>
      <name val="Tahoma"/>
      <family val="2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color rgb="FF00B050"/>
      <name val="Tahoma"/>
      <family val="2"/>
    </font>
    <font>
      <i/>
      <sz val="10"/>
      <color rgb="FF00B050"/>
      <name val="Tahoma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B05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0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3" fontId="4" fillId="0" borderId="0" applyFill="0" applyBorder="0" applyAlignment="0" applyProtection="0"/>
    <xf numFmtId="5" fontId="4" fillId="0" borderId="0" applyFill="0" applyBorder="0" applyAlignment="0" applyProtection="0"/>
    <xf numFmtId="164" fontId="4" fillId="0" borderId="0" applyFill="0" applyBorder="0" applyAlignment="0" applyProtection="0"/>
    <xf numFmtId="0" fontId="10" fillId="0" borderId="0" applyNumberFormat="0" applyFill="0" applyBorder="0" applyAlignment="0" applyProtection="0"/>
    <xf numFmtId="2" fontId="4" fillId="0" borderId="0" applyFill="0" applyBorder="0" applyAlignment="0" applyProtection="0"/>
    <xf numFmtId="0" fontId="11" fillId="4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4" applyNumberFormat="0" applyFill="0" applyAlignment="0" applyProtection="0"/>
    <xf numFmtId="0" fontId="17" fillId="22" borderId="0" applyNumberFormat="0" applyBorder="0" applyAlignment="0" applyProtection="0"/>
    <xf numFmtId="0" fontId="31" fillId="0" borderId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23" borderId="5" applyNumberFormat="0" applyFont="0" applyAlignment="0" applyProtection="0"/>
    <xf numFmtId="0" fontId="18" fillId="20" borderId="6" applyNumberFormat="0" applyAlignment="0" applyProtection="0"/>
    <xf numFmtId="0" fontId="19" fillId="0" borderId="0" applyNumberFormat="0" applyFill="0" applyBorder="0" applyAlignment="0" applyProtection="0"/>
    <xf numFmtId="0" fontId="4" fillId="0" borderId="7" applyNumberFormat="0" applyFill="0" applyAlignment="0" applyProtection="0"/>
    <xf numFmtId="0" fontId="20" fillId="0" borderId="0" applyNumberFormat="0" applyFill="0" applyBorder="0" applyAlignment="0" applyProtection="0"/>
  </cellStyleXfs>
  <cellXfs count="188">
    <xf numFmtId="0" fontId="0" fillId="0" borderId="0" xfId="0"/>
    <xf numFmtId="0" fontId="21" fillId="0" borderId="0" xfId="43" applyFont="1"/>
    <xf numFmtId="0" fontId="22" fillId="0" borderId="0" xfId="43" applyFont="1"/>
    <xf numFmtId="0" fontId="25" fillId="0" borderId="0" xfId="43" applyFont="1" applyAlignment="1">
      <alignment horizontal="left"/>
    </xf>
    <xf numFmtId="49" fontId="32" fillId="0" borderId="0" xfId="44" applyNumberFormat="1" applyFont="1" applyFill="1" applyBorder="1"/>
    <xf numFmtId="1" fontId="33" fillId="0" borderId="0" xfId="44" applyNumberFormat="1" applyFont="1" applyFill="1" applyBorder="1" applyAlignment="1">
      <alignment horizontal="center"/>
    </xf>
    <xf numFmtId="0" fontId="34" fillId="0" borderId="0" xfId="43" applyFont="1" applyAlignment="1">
      <alignment horizontal="right"/>
    </xf>
    <xf numFmtId="0" fontId="34" fillId="0" borderId="0" xfId="44" applyFont="1" applyFill="1" applyBorder="1" applyAlignment="1">
      <alignment horizontal="center"/>
    </xf>
    <xf numFmtId="1" fontId="34" fillId="0" borderId="0" xfId="44" applyNumberFormat="1" applyFont="1" applyFill="1" applyBorder="1" applyAlignment="1">
      <alignment horizontal="center"/>
    </xf>
    <xf numFmtId="0" fontId="33" fillId="0" borderId="0" xfId="43" applyFont="1" applyAlignment="1">
      <alignment horizontal="left"/>
    </xf>
    <xf numFmtId="0" fontId="33" fillId="0" borderId="0" xfId="43" applyFont="1"/>
    <xf numFmtId="0" fontId="33" fillId="0" borderId="0" xfId="43" applyFont="1" applyAlignment="1">
      <alignment horizontal="center"/>
    </xf>
    <xf numFmtId="0" fontId="33" fillId="0" borderId="8" xfId="44" applyFont="1" applyFill="1" applyBorder="1" applyAlignment="1">
      <alignment horizontal="center"/>
    </xf>
    <xf numFmtId="1" fontId="33" fillId="0" borderId="8" xfId="44" applyNumberFormat="1" applyFont="1" applyFill="1" applyBorder="1" applyAlignment="1">
      <alignment horizontal="center"/>
    </xf>
    <xf numFmtId="0" fontId="33" fillId="0" borderId="8" xfId="43" applyFont="1" applyBorder="1" applyAlignment="1">
      <alignment horizontal="center"/>
    </xf>
    <xf numFmtId="0" fontId="33" fillId="0" borderId="0" xfId="44" applyFont="1" applyFill="1" applyBorder="1" applyAlignment="1">
      <alignment horizontal="center"/>
    </xf>
    <xf numFmtId="0" fontId="34" fillId="0" borderId="0" xfId="43" applyFont="1"/>
    <xf numFmtId="0" fontId="34" fillId="0" borderId="0" xfId="43" applyFont="1" applyAlignment="1">
      <alignment horizontal="center"/>
    </xf>
    <xf numFmtId="0" fontId="33" fillId="0" borderId="0" xfId="44" applyFont="1" applyFill="1" applyBorder="1" applyAlignment="1">
      <alignment horizontal="left"/>
    </xf>
    <xf numFmtId="0" fontId="34" fillId="0" borderId="0" xfId="44" applyFont="1" applyFill="1" applyBorder="1" applyAlignment="1">
      <alignment horizontal="right"/>
    </xf>
    <xf numFmtId="0" fontId="34" fillId="0" borderId="8" xfId="44" applyFont="1" applyFill="1" applyBorder="1" applyAlignment="1">
      <alignment horizontal="center"/>
    </xf>
    <xf numFmtId="1" fontId="32" fillId="0" borderId="0" xfId="43" applyNumberFormat="1" applyFont="1" applyAlignment="1">
      <alignment horizontal="center"/>
    </xf>
    <xf numFmtId="0" fontId="33" fillId="0" borderId="0" xfId="44" applyFont="1" applyFill="1" applyBorder="1"/>
    <xf numFmtId="0" fontId="32" fillId="0" borderId="0" xfId="43" applyFont="1" applyAlignment="1">
      <alignment horizontal="center"/>
    </xf>
    <xf numFmtId="0" fontId="32" fillId="0" borderId="0" xfId="44" applyFont="1" applyFill="1" applyBorder="1" applyAlignment="1">
      <alignment horizontal="center"/>
    </xf>
    <xf numFmtId="1" fontId="32" fillId="0" borderId="0" xfId="44" applyNumberFormat="1" applyFont="1" applyFill="1" applyBorder="1" applyAlignment="1">
      <alignment horizontal="center"/>
    </xf>
    <xf numFmtId="1" fontId="33" fillId="0" borderId="0" xfId="43" applyNumberFormat="1" applyFont="1" applyAlignment="1">
      <alignment horizontal="center"/>
    </xf>
    <xf numFmtId="49" fontId="32" fillId="0" borderId="0" xfId="43" applyNumberFormat="1" applyFont="1" applyAlignment="1">
      <alignment wrapText="1"/>
    </xf>
    <xf numFmtId="1" fontId="34" fillId="0" borderId="0" xfId="43" applyNumberFormat="1" applyFont="1" applyAlignment="1">
      <alignment horizontal="center"/>
    </xf>
    <xf numFmtId="49" fontId="33" fillId="0" borderId="0" xfId="43" applyNumberFormat="1" applyFont="1"/>
    <xf numFmtId="3" fontId="32" fillId="0" borderId="0" xfId="44" applyNumberFormat="1" applyFont="1" applyFill="1" applyBorder="1" applyAlignment="1">
      <alignment horizontal="center"/>
    </xf>
    <xf numFmtId="1" fontId="33" fillId="0" borderId="0" xfId="44" applyNumberFormat="1" applyFont="1" applyFill="1" applyBorder="1" applyAlignment="1">
      <alignment horizontal="left"/>
    </xf>
    <xf numFmtId="49" fontId="32" fillId="0" borderId="0" xfId="44" applyNumberFormat="1" applyFont="1" applyFill="1" applyBorder="1" applyAlignment="1">
      <alignment wrapText="1"/>
    </xf>
    <xf numFmtId="1" fontId="35" fillId="0" borderId="0" xfId="43" applyNumberFormat="1" applyFont="1" applyAlignment="1">
      <alignment horizontal="center"/>
    </xf>
    <xf numFmtId="3" fontId="33" fillId="0" borderId="0" xfId="44" applyNumberFormat="1" applyFont="1" applyFill="1" applyBorder="1" applyAlignment="1">
      <alignment horizontal="center"/>
    </xf>
    <xf numFmtId="49" fontId="35" fillId="0" borderId="0" xfId="44" applyNumberFormat="1" applyFont="1" applyFill="1" applyBorder="1"/>
    <xf numFmtId="3" fontId="35" fillId="0" borderId="0" xfId="44" applyNumberFormat="1" applyFont="1" applyFill="1" applyBorder="1" applyAlignment="1">
      <alignment horizontal="center"/>
    </xf>
    <xf numFmtId="0" fontId="33" fillId="0" borderId="8" xfId="43" applyFont="1" applyBorder="1"/>
    <xf numFmtId="3" fontId="32" fillId="0" borderId="0" xfId="43" applyNumberFormat="1" applyFont="1" applyAlignment="1">
      <alignment horizontal="center"/>
    </xf>
    <xf numFmtId="0" fontId="26" fillId="0" borderId="0" xfId="43" applyFont="1"/>
    <xf numFmtId="3" fontId="34" fillId="0" borderId="0" xfId="43" applyNumberFormat="1" applyFont="1" applyAlignment="1">
      <alignment horizontal="center"/>
    </xf>
    <xf numFmtId="1" fontId="32" fillId="0" borderId="8" xfId="43" applyNumberFormat="1" applyFont="1" applyBorder="1" applyAlignment="1">
      <alignment horizontal="center"/>
    </xf>
    <xf numFmtId="3" fontId="33" fillId="0" borderId="0" xfId="43" applyNumberFormat="1" applyFont="1" applyAlignment="1">
      <alignment horizontal="center"/>
    </xf>
    <xf numFmtId="0" fontId="33" fillId="0" borderId="0" xfId="44" applyFont="1" applyFill="1" applyBorder="1" applyAlignment="1"/>
    <xf numFmtId="0" fontId="21" fillId="0" borderId="0" xfId="43" applyFont="1" applyAlignment="1">
      <alignment horizontal="center"/>
    </xf>
    <xf numFmtId="0" fontId="32" fillId="0" borderId="8" xfId="43" applyFont="1" applyBorder="1" applyAlignment="1">
      <alignment horizontal="center"/>
    </xf>
    <xf numFmtId="49" fontId="33" fillId="0" borderId="0" xfId="44" quotePrefix="1" applyNumberFormat="1" applyFont="1" applyFill="1" applyBorder="1"/>
    <xf numFmtId="49" fontId="34" fillId="0" borderId="0" xfId="44" applyNumberFormat="1" applyFont="1" applyFill="1" applyBorder="1" applyAlignment="1">
      <alignment horizontal="right"/>
    </xf>
    <xf numFmtId="49" fontId="34" fillId="0" borderId="0" xfId="43" applyNumberFormat="1" applyFont="1" applyAlignment="1">
      <alignment horizontal="right"/>
    </xf>
    <xf numFmtId="0" fontId="37" fillId="0" borderId="0" xfId="43" applyFont="1" applyAlignment="1">
      <alignment horizontal="center"/>
    </xf>
    <xf numFmtId="1" fontId="37" fillId="0" borderId="0" xfId="43" applyNumberFormat="1" applyFont="1" applyAlignment="1">
      <alignment horizontal="center"/>
    </xf>
    <xf numFmtId="0" fontId="37" fillId="0" borderId="0" xfId="43" applyFont="1"/>
    <xf numFmtId="0" fontId="36" fillId="0" borderId="0" xfId="43" applyFont="1"/>
    <xf numFmtId="49" fontId="32" fillId="0" borderId="0" xfId="44" applyNumberFormat="1" applyFont="1" applyFill="1" applyBorder="1" applyAlignment="1">
      <alignment horizontal="center"/>
    </xf>
    <xf numFmtId="49" fontId="32" fillId="0" borderId="0" xfId="44" quotePrefix="1" applyNumberFormat="1" applyFont="1" applyFill="1" applyBorder="1" applyAlignment="1">
      <alignment horizontal="center"/>
    </xf>
    <xf numFmtId="49" fontId="32" fillId="0" borderId="0" xfId="44" applyNumberFormat="1" applyFont="1" applyFill="1" applyBorder="1" applyAlignment="1">
      <alignment horizontal="center" wrapText="1"/>
    </xf>
    <xf numFmtId="165" fontId="34" fillId="0" borderId="0" xfId="0" applyNumberFormat="1" applyFont="1" applyAlignment="1">
      <alignment horizontal="center" vertical="center"/>
    </xf>
    <xf numFmtId="0" fontId="35" fillId="0" borderId="0" xfId="44" applyFont="1" applyFill="1" applyBorder="1" applyAlignment="1">
      <alignment horizontal="center"/>
    </xf>
    <xf numFmtId="1" fontId="35" fillId="0" borderId="0" xfId="44" applyNumberFormat="1" applyFont="1" applyFill="1" applyBorder="1" applyAlignment="1">
      <alignment horizontal="center"/>
    </xf>
    <xf numFmtId="0" fontId="34" fillId="0" borderId="0" xfId="43" applyFont="1" applyAlignment="1">
      <alignment horizontal="right" wrapText="1"/>
    </xf>
    <xf numFmtId="49" fontId="32" fillId="0" borderId="0" xfId="43" applyNumberFormat="1" applyFont="1" applyAlignment="1">
      <alignment horizontal="center" wrapText="1"/>
    </xf>
    <xf numFmtId="0" fontId="34" fillId="0" borderId="0" xfId="0" applyFont="1" applyAlignment="1">
      <alignment horizontal="right"/>
    </xf>
    <xf numFmtId="49" fontId="34" fillId="0" borderId="0" xfId="42" applyNumberFormat="1" applyFont="1" applyFill="1" applyBorder="1" applyAlignment="1">
      <alignment horizontal="right"/>
    </xf>
    <xf numFmtId="49" fontId="33" fillId="0" borderId="0" xfId="42" applyNumberFormat="1" applyFont="1" applyFill="1" applyBorder="1" applyAlignment="1">
      <alignment horizontal="left"/>
    </xf>
    <xf numFmtId="165" fontId="33" fillId="0" borderId="0" xfId="0" applyNumberFormat="1" applyFont="1" applyAlignment="1">
      <alignment horizontal="center" vertical="center"/>
    </xf>
    <xf numFmtId="0" fontId="33" fillId="0" borderId="0" xfId="0" applyFont="1" applyAlignment="1">
      <alignment wrapText="1"/>
    </xf>
    <xf numFmtId="49" fontId="33" fillId="0" borderId="9" xfId="43" applyNumberFormat="1" applyFont="1" applyBorder="1"/>
    <xf numFmtId="0" fontId="33" fillId="0" borderId="9" xfId="43" applyFont="1" applyBorder="1" applyAlignment="1">
      <alignment horizontal="center"/>
    </xf>
    <xf numFmtId="1" fontId="33" fillId="0" borderId="9" xfId="43" applyNumberFormat="1" applyFont="1" applyBorder="1" applyAlignment="1">
      <alignment horizontal="center"/>
    </xf>
    <xf numFmtId="49" fontId="32" fillId="0" borderId="9" xfId="44" applyNumberFormat="1" applyFont="1" applyFill="1" applyBorder="1" applyAlignment="1">
      <alignment horizontal="center"/>
    </xf>
    <xf numFmtId="49" fontId="32" fillId="0" borderId="9" xfId="44" quotePrefix="1" applyNumberFormat="1" applyFont="1" applyFill="1" applyBorder="1" applyAlignment="1">
      <alignment horizontal="center"/>
    </xf>
    <xf numFmtId="0" fontId="32" fillId="0" borderId="8" xfId="44" applyFont="1" applyFill="1" applyBorder="1"/>
    <xf numFmtId="0" fontId="32" fillId="0" borderId="8" xfId="44" applyFont="1" applyFill="1" applyBorder="1" applyAlignment="1">
      <alignment horizontal="center"/>
    </xf>
    <xf numFmtId="1" fontId="32" fillId="0" borderId="8" xfId="44" applyNumberFormat="1" applyFont="1" applyFill="1" applyBorder="1" applyAlignment="1">
      <alignment horizontal="center"/>
    </xf>
    <xf numFmtId="165" fontId="32" fillId="0" borderId="8" xfId="43" applyNumberFormat="1" applyFont="1" applyBorder="1" applyAlignment="1">
      <alignment horizontal="center"/>
    </xf>
    <xf numFmtId="0" fontId="32" fillId="0" borderId="8" xfId="43" applyFont="1" applyBorder="1"/>
    <xf numFmtId="0" fontId="32" fillId="0" borderId="8" xfId="43" applyFont="1" applyBorder="1" applyAlignment="1">
      <alignment horizontal="left"/>
    </xf>
    <xf numFmtId="1" fontId="34" fillId="0" borderId="8" xfId="44" applyNumberFormat="1" applyFont="1" applyFill="1" applyBorder="1" applyAlignment="1">
      <alignment horizontal="center"/>
    </xf>
    <xf numFmtId="0" fontId="34" fillId="0" borderId="8" xfId="43" applyFont="1" applyBorder="1" applyAlignment="1">
      <alignment horizontal="center"/>
    </xf>
    <xf numFmtId="49" fontId="32" fillId="0" borderId="8" xfId="43" applyNumberFormat="1" applyFont="1" applyBorder="1"/>
    <xf numFmtId="3" fontId="32" fillId="0" borderId="8" xfId="43" applyNumberFormat="1" applyFont="1" applyBorder="1" applyAlignment="1">
      <alignment horizontal="center"/>
    </xf>
    <xf numFmtId="1" fontId="33" fillId="0" borderId="8" xfId="43" applyNumberFormat="1" applyFont="1" applyBorder="1" applyAlignment="1">
      <alignment horizontal="center"/>
    </xf>
    <xf numFmtId="0" fontId="32" fillId="0" borderId="8" xfId="0" applyFont="1" applyBorder="1" applyAlignment="1">
      <alignment horizontal="left"/>
    </xf>
    <xf numFmtId="0" fontId="33" fillId="0" borderId="0" xfId="43" applyFont="1" applyAlignment="1">
      <alignment horizontal="left" wrapText="1"/>
    </xf>
    <xf numFmtId="49" fontId="32" fillId="0" borderId="8" xfId="44" applyNumberFormat="1" applyFont="1" applyFill="1" applyBorder="1"/>
    <xf numFmtId="0" fontId="38" fillId="0" borderId="0" xfId="43" applyFont="1"/>
    <xf numFmtId="0" fontId="39" fillId="0" borderId="0" xfId="43" applyFont="1"/>
    <xf numFmtId="165" fontId="32" fillId="0" borderId="0" xfId="43" applyNumberFormat="1" applyFont="1" applyAlignment="1">
      <alignment horizontal="center"/>
    </xf>
    <xf numFmtId="49" fontId="32" fillId="0" borderId="0" xfId="43" applyNumberFormat="1" applyFont="1"/>
    <xf numFmtId="49" fontId="33" fillId="0" borderId="0" xfId="43" applyNumberFormat="1" applyFont="1" applyAlignment="1">
      <alignment horizontal="right"/>
    </xf>
    <xf numFmtId="49" fontId="34" fillId="0" borderId="0" xfId="44" quotePrefix="1" applyNumberFormat="1" applyFont="1" applyFill="1" applyBorder="1" applyAlignment="1">
      <alignment horizontal="right"/>
    </xf>
    <xf numFmtId="0" fontId="35" fillId="0" borderId="0" xfId="44" applyFont="1" applyFill="1" applyBorder="1" applyAlignment="1">
      <alignment horizontal="right"/>
    </xf>
    <xf numFmtId="1" fontId="35" fillId="0" borderId="0" xfId="44" applyNumberFormat="1" applyFont="1" applyFill="1" applyBorder="1" applyAlignment="1">
      <alignment horizontal="right"/>
    </xf>
    <xf numFmtId="1" fontId="35" fillId="0" borderId="0" xfId="43" applyNumberFormat="1" applyFont="1" applyAlignment="1">
      <alignment horizontal="right"/>
    </xf>
    <xf numFmtId="0" fontId="35" fillId="0" borderId="0" xfId="43" applyFont="1" applyAlignment="1">
      <alignment horizontal="right"/>
    </xf>
    <xf numFmtId="3" fontId="35" fillId="0" borderId="0" xfId="43" applyNumberFormat="1" applyFont="1" applyAlignment="1">
      <alignment horizontal="right"/>
    </xf>
    <xf numFmtId="0" fontId="22" fillId="0" borderId="0" xfId="43" applyFont="1" applyAlignment="1">
      <alignment horizontal="right"/>
    </xf>
    <xf numFmtId="0" fontId="40" fillId="0" borderId="0" xfId="0" quotePrefix="1" applyFont="1" applyAlignment="1">
      <alignment horizontal="left" vertical="top"/>
    </xf>
    <xf numFmtId="0" fontId="33" fillId="0" borderId="0" xfId="0" applyFont="1" applyAlignment="1">
      <alignment horizontal="left" wrapText="1"/>
    </xf>
    <xf numFmtId="0" fontId="33" fillId="0" borderId="0" xfId="0" applyFont="1" applyAlignment="1">
      <alignment horizontal="left"/>
    </xf>
    <xf numFmtId="0" fontId="33" fillId="0" borderId="0" xfId="0" applyFont="1"/>
    <xf numFmtId="0" fontId="34" fillId="0" borderId="0" xfId="0" applyFont="1" applyAlignment="1">
      <alignment horizontal="right" wrapText="1"/>
    </xf>
    <xf numFmtId="3" fontId="32" fillId="0" borderId="8" xfId="0" applyNumberFormat="1" applyFont="1" applyBorder="1" applyAlignment="1">
      <alignment horizontal="center"/>
    </xf>
    <xf numFmtId="0" fontId="34" fillId="0" borderId="0" xfId="0" applyFont="1"/>
    <xf numFmtId="0" fontId="41" fillId="0" borderId="0" xfId="41" quotePrefix="1" applyFont="1" applyAlignment="1">
      <alignment horizontal="right" vertical="top"/>
    </xf>
    <xf numFmtId="0" fontId="31" fillId="0" borderId="0" xfId="41"/>
    <xf numFmtId="0" fontId="40" fillId="0" borderId="0" xfId="41" applyFont="1" applyAlignment="1">
      <alignment vertical="center"/>
    </xf>
    <xf numFmtId="0" fontId="42" fillId="0" borderId="0" xfId="0" quotePrefix="1" applyFont="1" applyAlignment="1">
      <alignment horizontal="right" vertical="top"/>
    </xf>
    <xf numFmtId="3" fontId="41" fillId="0" borderId="0" xfId="0" applyNumberFormat="1" applyFont="1" applyAlignment="1">
      <alignment horizontal="center" vertical="center"/>
    </xf>
    <xf numFmtId="0" fontId="41" fillId="0" borderId="0" xfId="0" quotePrefix="1" applyFont="1" applyAlignment="1">
      <alignment horizontal="left" vertical="top"/>
    </xf>
    <xf numFmtId="0" fontId="32" fillId="0" borderId="0" xfId="43" applyFont="1"/>
    <xf numFmtId="0" fontId="33" fillId="24" borderId="0" xfId="43" applyFont="1" applyFill="1" applyAlignment="1">
      <alignment horizontal="center"/>
    </xf>
    <xf numFmtId="0" fontId="33" fillId="0" borderId="0" xfId="43" applyFont="1" applyAlignment="1">
      <alignment horizontal="right"/>
    </xf>
    <xf numFmtId="3" fontId="27" fillId="0" borderId="0" xfId="0" applyNumberFormat="1" applyFont="1" applyAlignment="1">
      <alignment horizontal="right"/>
    </xf>
    <xf numFmtId="3" fontId="27" fillId="0" borderId="0" xfId="0" applyNumberFormat="1" applyFont="1" applyAlignment="1">
      <alignment horizontal="right" vertical="center"/>
    </xf>
    <xf numFmtId="3" fontId="27" fillId="25" borderId="0" xfId="0" applyNumberFormat="1" applyFont="1" applyFill="1" applyAlignment="1">
      <alignment horizontal="right"/>
    </xf>
    <xf numFmtId="0" fontId="34" fillId="0" borderId="0" xfId="44" applyFont="1" applyFill="1" applyBorder="1" applyAlignment="1">
      <alignment horizontal="right" wrapText="1"/>
    </xf>
    <xf numFmtId="49" fontId="34" fillId="0" borderId="0" xfId="43" quotePrefix="1" applyNumberFormat="1" applyFont="1" applyAlignment="1">
      <alignment horizontal="right" wrapText="1"/>
    </xf>
    <xf numFmtId="0" fontId="32" fillId="0" borderId="9" xfId="43" quotePrefix="1" applyFont="1" applyBorder="1" applyAlignment="1">
      <alignment horizontal="center"/>
    </xf>
    <xf numFmtId="3" fontId="43" fillId="0" borderId="8" xfId="0" applyNumberFormat="1" applyFont="1" applyBorder="1" applyAlignment="1">
      <alignment horizontal="center" vertical="center"/>
    </xf>
    <xf numFmtId="3" fontId="33" fillId="0" borderId="0" xfId="0" applyNumberFormat="1" applyFont="1" applyAlignment="1">
      <alignment horizontal="center"/>
    </xf>
    <xf numFmtId="0" fontId="33" fillId="26" borderId="0" xfId="43" applyFont="1" applyFill="1" applyAlignment="1">
      <alignment horizontal="center"/>
    </xf>
    <xf numFmtId="3" fontId="3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/>
    </xf>
    <xf numFmtId="3" fontId="40" fillId="0" borderId="0" xfId="0" applyNumberFormat="1" applyFont="1" applyAlignment="1">
      <alignment horizontal="center" vertical="center"/>
    </xf>
    <xf numFmtId="0" fontId="44" fillId="0" borderId="0" xfId="43" applyFont="1" applyAlignment="1">
      <alignment horizontal="center"/>
    </xf>
    <xf numFmtId="3" fontId="35" fillId="0" borderId="0" xfId="43" applyNumberFormat="1" applyFont="1" applyAlignment="1">
      <alignment horizontal="center"/>
    </xf>
    <xf numFmtId="0" fontId="33" fillId="0" borderId="0" xfId="0" applyFont="1" applyAlignment="1">
      <alignment horizontal="center"/>
    </xf>
    <xf numFmtId="0" fontId="33" fillId="27" borderId="0" xfId="43" applyFont="1" applyFill="1" applyAlignment="1">
      <alignment horizontal="center"/>
    </xf>
    <xf numFmtId="0" fontId="28" fillId="0" borderId="0" xfId="43" applyFont="1"/>
    <xf numFmtId="1" fontId="22" fillId="0" borderId="0" xfId="43" applyNumberFormat="1" applyFont="1"/>
    <xf numFmtId="0" fontId="29" fillId="0" borderId="0" xfId="43" applyFont="1"/>
    <xf numFmtId="0" fontId="46" fillId="0" borderId="8" xfId="43" applyFont="1" applyBorder="1" applyAlignment="1">
      <alignment horizontal="center"/>
    </xf>
    <xf numFmtId="0" fontId="45" fillId="0" borderId="0" xfId="43" applyFont="1" applyAlignment="1">
      <alignment horizontal="center"/>
    </xf>
    <xf numFmtId="0" fontId="46" fillId="0" borderId="9" xfId="43" quotePrefix="1" applyFont="1" applyBorder="1" applyAlignment="1">
      <alignment horizontal="center"/>
    </xf>
    <xf numFmtId="0" fontId="47" fillId="0" borderId="0" xfId="43" applyFont="1" applyAlignment="1">
      <alignment horizontal="center"/>
    </xf>
    <xf numFmtId="3" fontId="46" fillId="0" borderId="0" xfId="43" applyNumberFormat="1" applyFont="1" applyAlignment="1">
      <alignment horizontal="center"/>
    </xf>
    <xf numFmtId="0" fontId="46" fillId="0" borderId="0" xfId="43" applyFont="1" applyAlignment="1">
      <alignment horizontal="center"/>
    </xf>
    <xf numFmtId="3" fontId="46" fillId="0" borderId="0" xfId="44" applyNumberFormat="1" applyFont="1" applyFill="1" applyBorder="1" applyAlignment="1">
      <alignment horizontal="center"/>
    </xf>
    <xf numFmtId="1" fontId="46" fillId="0" borderId="0" xfId="43" applyNumberFormat="1" applyFont="1" applyAlignment="1">
      <alignment horizontal="center"/>
    </xf>
    <xf numFmtId="3" fontId="46" fillId="0" borderId="8" xfId="0" applyNumberFormat="1" applyFont="1" applyBorder="1" applyAlignment="1">
      <alignment horizontal="center" vertical="center"/>
    </xf>
    <xf numFmtId="1" fontId="46" fillId="0" borderId="0" xfId="44" applyNumberFormat="1" applyFont="1" applyFill="1" applyBorder="1" applyAlignment="1">
      <alignment horizontal="center"/>
    </xf>
    <xf numFmtId="1" fontId="46" fillId="0" borderId="8" xfId="44" applyNumberFormat="1" applyFont="1" applyFill="1" applyBorder="1" applyAlignment="1">
      <alignment horizontal="center"/>
    </xf>
    <xf numFmtId="3" fontId="46" fillId="0" borderId="8" xfId="43" applyNumberFormat="1" applyFont="1" applyBorder="1" applyAlignment="1">
      <alignment horizontal="center"/>
    </xf>
    <xf numFmtId="0" fontId="48" fillId="0" borderId="0" xfId="43" applyFont="1" applyAlignment="1">
      <alignment horizontal="center"/>
    </xf>
    <xf numFmtId="1" fontId="48" fillId="0" borderId="0" xfId="43" applyNumberFormat="1" applyFont="1" applyAlignment="1">
      <alignment horizontal="center"/>
    </xf>
    <xf numFmtId="0" fontId="48" fillId="0" borderId="0" xfId="43" applyFont="1"/>
    <xf numFmtId="0" fontId="49" fillId="0" borderId="0" xfId="43" applyFont="1" applyAlignment="1">
      <alignment horizontal="center"/>
    </xf>
    <xf numFmtId="0" fontId="30" fillId="0" borderId="0" xfId="43" applyFont="1"/>
    <xf numFmtId="0" fontId="3" fillId="0" borderId="0" xfId="43" applyFont="1" applyAlignment="1">
      <alignment horizontal="center"/>
    </xf>
    <xf numFmtId="165" fontId="41" fillId="0" borderId="0" xfId="0" applyNumberFormat="1" applyFont="1" applyAlignment="1">
      <alignment horizontal="center" vertical="center"/>
    </xf>
    <xf numFmtId="0" fontId="41" fillId="0" borderId="0" xfId="43" applyFont="1" applyAlignment="1">
      <alignment horizontal="center"/>
    </xf>
    <xf numFmtId="0" fontId="41" fillId="0" borderId="0" xfId="41" quotePrefix="1" applyFont="1" applyAlignment="1">
      <alignment horizontal="left" vertical="top"/>
    </xf>
    <xf numFmtId="0" fontId="42" fillId="0" borderId="0" xfId="43" applyFont="1" applyAlignment="1">
      <alignment horizontal="right"/>
    </xf>
    <xf numFmtId="49" fontId="32" fillId="0" borderId="0" xfId="43" applyNumberFormat="1" applyFont="1" applyAlignment="1">
      <alignment horizontal="left"/>
    </xf>
    <xf numFmtId="49" fontId="32" fillId="0" borderId="0" xfId="44" applyNumberFormat="1" applyFont="1" applyFill="1" applyBorder="1" applyAlignment="1"/>
    <xf numFmtId="0" fontId="34" fillId="0" borderId="0" xfId="0" quotePrefix="1" applyFont="1" applyAlignment="1">
      <alignment horizontal="right" vertical="top"/>
    </xf>
    <xf numFmtId="0" fontId="41" fillId="0" borderId="0" xfId="0" quotePrefix="1" applyFont="1" applyAlignment="1">
      <alignment vertical="top"/>
    </xf>
    <xf numFmtId="0" fontId="32" fillId="0" borderId="0" xfId="44" applyFont="1" applyFill="1" applyBorder="1"/>
    <xf numFmtId="49" fontId="34" fillId="0" borderId="0" xfId="42" applyNumberFormat="1" applyFont="1" applyFill="1" applyBorder="1" applyAlignment="1">
      <alignment horizontal="left"/>
    </xf>
    <xf numFmtId="1" fontId="34" fillId="0" borderId="0" xfId="44" applyNumberFormat="1" applyFont="1" applyFill="1" applyBorder="1" applyAlignment="1">
      <alignment horizontal="left"/>
    </xf>
    <xf numFmtId="0" fontId="34" fillId="0" borderId="0" xfId="43" applyFont="1" applyAlignment="1">
      <alignment horizontal="left"/>
    </xf>
    <xf numFmtId="0" fontId="22" fillId="0" borderId="0" xfId="43" applyFont="1" applyAlignment="1">
      <alignment horizontal="left"/>
    </xf>
    <xf numFmtId="3" fontId="3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0" fontId="43" fillId="0" borderId="9" xfId="43" quotePrefix="1" applyFont="1" applyBorder="1" applyAlignment="1">
      <alignment horizontal="center"/>
    </xf>
    <xf numFmtId="165" fontId="43" fillId="0" borderId="8" xfId="43" applyNumberFormat="1" applyFont="1" applyBorder="1" applyAlignment="1">
      <alignment horizontal="center"/>
    </xf>
    <xf numFmtId="1" fontId="43" fillId="0" borderId="0" xfId="44" applyNumberFormat="1" applyFont="1" applyFill="1" applyBorder="1" applyAlignment="1">
      <alignment horizontal="center"/>
    </xf>
    <xf numFmtId="1" fontId="43" fillId="0" borderId="8" xfId="44" applyNumberFormat="1" applyFont="1" applyFill="1" applyBorder="1" applyAlignment="1">
      <alignment horizontal="center"/>
    </xf>
    <xf numFmtId="3" fontId="43" fillId="0" borderId="8" xfId="43" applyNumberFormat="1" applyFont="1" applyBorder="1" applyAlignment="1">
      <alignment horizontal="center"/>
    </xf>
    <xf numFmtId="0" fontId="43" fillId="0" borderId="8" xfId="43" applyFont="1" applyBorder="1" applyAlignment="1">
      <alignment horizontal="center"/>
    </xf>
    <xf numFmtId="3" fontId="43" fillId="0" borderId="0" xfId="43" applyNumberFormat="1" applyFont="1" applyAlignment="1">
      <alignment horizontal="center"/>
    </xf>
    <xf numFmtId="1" fontId="43" fillId="0" borderId="8" xfId="43" applyNumberFormat="1" applyFont="1" applyBorder="1" applyAlignment="1">
      <alignment horizontal="center"/>
    </xf>
    <xf numFmtId="0" fontId="43" fillId="0" borderId="0" xfId="43" applyFont="1" applyAlignment="1">
      <alignment horizontal="center"/>
    </xf>
    <xf numFmtId="0" fontId="41" fillId="0" borderId="0" xfId="0" quotePrefix="1" applyFont="1" applyAlignment="1">
      <alignment horizontal="left" vertical="top" wrapText="1"/>
    </xf>
    <xf numFmtId="0" fontId="42" fillId="0" borderId="0" xfId="43" applyFont="1" applyAlignment="1">
      <alignment horizont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center"/>
    </xf>
    <xf numFmtId="3" fontId="43" fillId="0" borderId="0" xfId="44" applyNumberFormat="1" applyFont="1" applyFill="1" applyBorder="1" applyAlignment="1">
      <alignment horizontal="center"/>
    </xf>
    <xf numFmtId="1" fontId="43" fillId="0" borderId="0" xfId="43" applyNumberFormat="1" applyFont="1" applyAlignment="1">
      <alignment horizontal="center"/>
    </xf>
    <xf numFmtId="0" fontId="2" fillId="0" borderId="0" xfId="43" applyFont="1" applyAlignment="1">
      <alignment horizontal="center"/>
    </xf>
    <xf numFmtId="49" fontId="34" fillId="0" borderId="0" xfId="42" applyNumberFormat="1" applyFont="1" applyFill="1" applyBorder="1" applyAlignment="1">
      <alignment horizontal="center"/>
    </xf>
    <xf numFmtId="0" fontId="1" fillId="0" borderId="0" xfId="43" applyFont="1" applyAlignment="1">
      <alignment horizontal="center"/>
    </xf>
    <xf numFmtId="0" fontId="50" fillId="0" borderId="0" xfId="43" applyFont="1"/>
    <xf numFmtId="3" fontId="41" fillId="0" borderId="0" xfId="0" applyNumberFormat="1" applyFont="1" applyAlignment="1">
      <alignment horizontal="center"/>
    </xf>
    <xf numFmtId="0" fontId="40" fillId="0" borderId="0" xfId="0" quotePrefix="1" applyFont="1" applyAlignment="1">
      <alignment horizontal="left" vertical="top"/>
    </xf>
    <xf numFmtId="0" fontId="0" fillId="0" borderId="0" xfId="0"/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 2" xfId="41" xr:uid="{00000000-0005-0000-0000-000029000000}"/>
    <cellStyle name="normal_Admissions 2001 2" xfId="42" xr:uid="{00000000-0005-0000-0000-00002A000000}"/>
    <cellStyle name="Normal_Enrollment 2000" xfId="43" xr:uid="{00000000-0005-0000-0000-00002B000000}"/>
    <cellStyle name="Normal_Enrollment_Table24 2001" xfId="44" xr:uid="{00000000-0005-0000-0000-00002C000000}"/>
    <cellStyle name="Note" xfId="45" builtinId="10" customBuiltin="1"/>
    <cellStyle name="Output" xfId="46" builtinId="21" customBuiltin="1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619"/>
  <sheetViews>
    <sheetView tabSelected="1" zoomScale="110" zoomScaleNormal="110" workbookViewId="0">
      <selection activeCell="AE7" sqref="AE7"/>
    </sheetView>
  </sheetViews>
  <sheetFormatPr defaultColWidth="0" defaultRowHeight="14.4" x14ac:dyDescent="0.55000000000000004"/>
  <cols>
    <col min="1" max="1" width="48.5546875" style="29" customWidth="1"/>
    <col min="2" max="2" width="26.44140625" style="11" hidden="1" customWidth="1"/>
    <col min="3" max="10" width="8.44140625" style="26" hidden="1" customWidth="1"/>
    <col min="11" max="12" width="6.5546875" style="10" hidden="1" customWidth="1"/>
    <col min="13" max="13" width="0.27734375" style="10" hidden="1" customWidth="1"/>
    <col min="14" max="14" width="8.5546875" style="11" hidden="1" customWidth="1"/>
    <col min="15" max="15" width="6.5546875" style="11" hidden="1" customWidth="1"/>
    <col min="16" max="19" width="5.83203125" style="11" hidden="1" customWidth="1"/>
    <col min="20" max="20" width="5.5" style="11" hidden="1" customWidth="1"/>
    <col min="21" max="21" width="5.5" style="125" hidden="1" customWidth="1"/>
    <col min="22" max="23" width="5.5" style="11" bestFit="1" customWidth="1"/>
    <col min="24" max="24" width="6.27734375" style="11" customWidth="1"/>
    <col min="25" max="25" width="6.5546875" style="121" customWidth="1"/>
    <col min="26" max="26" width="6.5546875" style="133" customWidth="1"/>
    <col min="27" max="27" width="6.0546875" style="11" customWidth="1"/>
    <col min="28" max="28" width="6.94140625" style="151" customWidth="1"/>
    <col min="29" max="254" width="11.44140625" style="1" customWidth="1"/>
    <col min="255" max="16384" width="0" style="1" hidden="1"/>
  </cols>
  <sheetData>
    <row r="1" spans="1:34" s="39" customFormat="1" ht="18.3" x14ac:dyDescent="0.7">
      <c r="A1" s="154" t="s">
        <v>0</v>
      </c>
      <c r="B1" s="49"/>
      <c r="C1" s="50"/>
      <c r="D1" s="50"/>
      <c r="E1" s="50"/>
      <c r="F1" s="50"/>
      <c r="G1" s="50"/>
      <c r="H1" s="50"/>
      <c r="I1" s="50"/>
      <c r="J1" s="50"/>
      <c r="K1" s="51"/>
      <c r="L1" s="52"/>
      <c r="M1" s="51"/>
      <c r="N1" s="49"/>
      <c r="O1" s="49"/>
      <c r="P1" s="49"/>
      <c r="Q1" s="49"/>
      <c r="R1" s="49"/>
      <c r="S1" s="49"/>
      <c r="T1" s="49"/>
      <c r="U1" s="49"/>
      <c r="V1" s="11"/>
      <c r="W1" s="11"/>
      <c r="X1" s="11"/>
      <c r="Y1" s="11" t="s">
        <v>1</v>
      </c>
      <c r="Z1" s="149"/>
      <c r="AA1" s="11"/>
      <c r="AB1" s="151"/>
    </row>
    <row r="2" spans="1:34" x14ac:dyDescent="0.55000000000000004">
      <c r="Y2" s="11"/>
      <c r="Z2" s="149"/>
    </row>
    <row r="3" spans="1:34" x14ac:dyDescent="0.55000000000000004">
      <c r="A3" s="66"/>
      <c r="B3" s="67"/>
      <c r="C3" s="68"/>
      <c r="D3" s="68"/>
      <c r="E3" s="68"/>
      <c r="F3" s="68"/>
      <c r="G3" s="68"/>
      <c r="H3" s="68"/>
      <c r="I3" s="68"/>
      <c r="J3" s="68"/>
      <c r="K3" s="69" t="s">
        <v>2</v>
      </c>
      <c r="L3" s="70" t="s">
        <v>3</v>
      </c>
      <c r="M3" s="70" t="s">
        <v>4</v>
      </c>
      <c r="N3" s="70" t="s">
        <v>5</v>
      </c>
      <c r="O3" s="70" t="s">
        <v>6</v>
      </c>
      <c r="P3" s="70" t="s">
        <v>7</v>
      </c>
      <c r="Q3" s="70" t="s">
        <v>8</v>
      </c>
      <c r="R3" s="70" t="s">
        <v>9</v>
      </c>
      <c r="S3" s="70" t="s">
        <v>10</v>
      </c>
      <c r="T3" s="70" t="s">
        <v>11</v>
      </c>
      <c r="U3" s="70" t="s">
        <v>12</v>
      </c>
      <c r="V3" s="70" t="s">
        <v>13</v>
      </c>
      <c r="W3" s="70" t="s">
        <v>14</v>
      </c>
      <c r="X3" s="70" t="s">
        <v>15</v>
      </c>
      <c r="Y3" s="118">
        <v>2020</v>
      </c>
      <c r="Z3" s="134">
        <v>2021</v>
      </c>
      <c r="AA3" s="134">
        <v>2022</v>
      </c>
      <c r="AB3" s="166">
        <v>2023</v>
      </c>
    </row>
    <row r="4" spans="1:34" x14ac:dyDescent="0.55000000000000004">
      <c r="A4" s="4" t="s">
        <v>16</v>
      </c>
      <c r="B4" s="54" t="s">
        <v>17</v>
      </c>
      <c r="C4" s="54" t="s">
        <v>18</v>
      </c>
      <c r="D4" s="54" t="s">
        <v>19</v>
      </c>
      <c r="E4" s="54" t="s">
        <v>20</v>
      </c>
      <c r="F4" s="54" t="s">
        <v>21</v>
      </c>
      <c r="G4" s="53" t="s">
        <v>22</v>
      </c>
      <c r="H4" s="53" t="s">
        <v>23</v>
      </c>
      <c r="I4" s="53" t="s">
        <v>24</v>
      </c>
      <c r="J4" s="53" t="s">
        <v>25</v>
      </c>
      <c r="Y4" s="11"/>
      <c r="Z4" s="149"/>
    </row>
    <row r="5" spans="1:34" x14ac:dyDescent="0.55000000000000004">
      <c r="A5" s="10" t="s">
        <v>26</v>
      </c>
      <c r="B5" s="54"/>
      <c r="C5" s="54"/>
      <c r="D5" s="54"/>
      <c r="E5" s="54"/>
      <c r="F5" s="54"/>
      <c r="G5" s="53"/>
      <c r="H5" s="53"/>
      <c r="I5" s="53"/>
      <c r="J5" s="53"/>
      <c r="U5" s="11"/>
      <c r="V5" s="11">
        <v>4</v>
      </c>
      <c r="W5" s="11">
        <v>13</v>
      </c>
      <c r="X5" s="108">
        <v>16</v>
      </c>
      <c r="Y5" s="108">
        <v>15</v>
      </c>
      <c r="Z5" s="149">
        <v>17</v>
      </c>
      <c r="AA5" s="11">
        <v>19</v>
      </c>
      <c r="AB5" s="151">
        <v>20</v>
      </c>
    </row>
    <row r="6" spans="1:34" x14ac:dyDescent="0.55000000000000004">
      <c r="A6" s="10" t="s">
        <v>27</v>
      </c>
      <c r="B6" s="15">
        <v>54</v>
      </c>
      <c r="C6" s="5">
        <v>55</v>
      </c>
      <c r="D6" s="5">
        <v>58</v>
      </c>
      <c r="E6" s="5">
        <v>53</v>
      </c>
      <c r="F6" s="11">
        <v>50</v>
      </c>
      <c r="G6" s="11">
        <v>56</v>
      </c>
      <c r="H6" s="11">
        <v>53</v>
      </c>
      <c r="I6" s="11">
        <v>53</v>
      </c>
      <c r="J6" s="11">
        <v>53</v>
      </c>
      <c r="K6" s="11">
        <v>49</v>
      </c>
      <c r="L6" s="11">
        <v>52</v>
      </c>
      <c r="M6" s="11">
        <v>57</v>
      </c>
      <c r="N6" s="11">
        <v>57</v>
      </c>
      <c r="O6" s="11">
        <v>61</v>
      </c>
      <c r="P6" s="11">
        <v>57</v>
      </c>
      <c r="Q6" s="11">
        <v>53</v>
      </c>
      <c r="R6" s="11">
        <v>55</v>
      </c>
      <c r="S6" s="11">
        <v>57</v>
      </c>
      <c r="T6" s="11">
        <v>55</v>
      </c>
      <c r="U6" s="11">
        <v>53</v>
      </c>
      <c r="V6" s="11">
        <v>53</v>
      </c>
      <c r="W6" s="11">
        <v>46</v>
      </c>
      <c r="X6" s="108">
        <v>46</v>
      </c>
      <c r="Y6" s="108">
        <v>49</v>
      </c>
      <c r="Z6" s="149">
        <v>48</v>
      </c>
      <c r="AA6" s="11">
        <v>53</v>
      </c>
      <c r="AB6" s="151">
        <v>48</v>
      </c>
    </row>
    <row r="7" spans="1:34" x14ac:dyDescent="0.55000000000000004">
      <c r="A7" s="10" t="s">
        <v>28</v>
      </c>
      <c r="B7" s="15"/>
      <c r="C7" s="5"/>
      <c r="D7" s="5"/>
      <c r="E7" s="5"/>
      <c r="F7" s="11"/>
      <c r="G7" s="11"/>
      <c r="H7" s="11"/>
      <c r="I7" s="11"/>
      <c r="J7" s="11"/>
      <c r="K7" s="11"/>
      <c r="L7" s="11"/>
      <c r="M7" s="11"/>
      <c r="P7" s="11">
        <v>0</v>
      </c>
      <c r="Q7" s="11">
        <v>5</v>
      </c>
      <c r="R7" s="11">
        <v>10</v>
      </c>
      <c r="S7" s="11">
        <v>14</v>
      </c>
      <c r="T7" s="11">
        <v>18</v>
      </c>
      <c r="U7" s="11">
        <v>22</v>
      </c>
      <c r="V7" s="11">
        <v>20</v>
      </c>
      <c r="W7" s="11">
        <v>18</v>
      </c>
      <c r="X7" s="108">
        <v>17</v>
      </c>
      <c r="Y7" s="108">
        <v>16</v>
      </c>
      <c r="Z7" s="149">
        <v>15</v>
      </c>
      <c r="AA7" s="11">
        <v>16</v>
      </c>
      <c r="AB7" s="151">
        <v>16</v>
      </c>
    </row>
    <row r="8" spans="1:34" x14ac:dyDescent="0.55000000000000004">
      <c r="A8" s="10" t="s">
        <v>256</v>
      </c>
      <c r="B8" s="72">
        <v>117</v>
      </c>
      <c r="C8" s="73">
        <v>132</v>
      </c>
      <c r="D8" s="73" t="e">
        <f>#REF!+D35</f>
        <v>#REF!</v>
      </c>
      <c r="E8" s="73">
        <v>40</v>
      </c>
      <c r="F8" s="45" t="e">
        <f>SUM(#REF!)</f>
        <v>#REF!</v>
      </c>
      <c r="G8" s="45" t="e">
        <f>SUM(#REF!)</f>
        <v>#REF!</v>
      </c>
      <c r="H8" s="45" t="e">
        <f>SUM(#REF!)</f>
        <v>#REF!</v>
      </c>
      <c r="I8" s="45" t="e">
        <f>SUM(#REF!)</f>
        <v>#REF!</v>
      </c>
      <c r="J8" s="45" t="e">
        <f>SUM(#REF!)</f>
        <v>#REF!</v>
      </c>
      <c r="K8" s="45" t="e">
        <f>SUM(#REF!)</f>
        <v>#REF!</v>
      </c>
      <c r="L8" s="45" t="e">
        <f>SUM(#REF!)</f>
        <v>#REF!</v>
      </c>
      <c r="M8" s="45" t="e">
        <f>#REF!+M9+M148</f>
        <v>#REF!</v>
      </c>
      <c r="N8" s="45" t="e">
        <f>#REF!+N9+N148</f>
        <v>#REF!</v>
      </c>
      <c r="O8" s="45" t="e">
        <f>#REF!+O9+O148</f>
        <v>#REF!</v>
      </c>
      <c r="P8" s="11">
        <v>0</v>
      </c>
      <c r="Q8" s="11">
        <v>13</v>
      </c>
      <c r="R8" s="64">
        <v>19</v>
      </c>
      <c r="S8" s="64">
        <v>29</v>
      </c>
      <c r="T8" s="11">
        <v>35</v>
      </c>
      <c r="U8" s="11">
        <v>43</v>
      </c>
      <c r="V8" s="11">
        <v>51</v>
      </c>
      <c r="W8" s="11">
        <v>55</v>
      </c>
      <c r="X8" s="17">
        <v>55</v>
      </c>
      <c r="Y8" s="11">
        <v>61</v>
      </c>
      <c r="Z8" s="149">
        <v>65</v>
      </c>
      <c r="AA8" s="11">
        <v>63</v>
      </c>
      <c r="AB8" s="178">
        <v>64</v>
      </c>
    </row>
    <row r="9" spans="1:34" s="85" customFormat="1" x14ac:dyDescent="0.55000000000000004">
      <c r="A9" s="10" t="s">
        <v>257</v>
      </c>
      <c r="B9" s="15">
        <v>41</v>
      </c>
      <c r="C9" s="5">
        <v>41</v>
      </c>
      <c r="D9" s="5">
        <v>40</v>
      </c>
      <c r="E9" s="5">
        <v>40</v>
      </c>
      <c r="F9" s="11">
        <v>35</v>
      </c>
      <c r="G9" s="11">
        <v>34</v>
      </c>
      <c r="H9" s="11">
        <v>34</v>
      </c>
      <c r="I9" s="11">
        <v>34</v>
      </c>
      <c r="J9" s="11">
        <v>38</v>
      </c>
      <c r="K9" s="11">
        <v>39</v>
      </c>
      <c r="L9" s="11">
        <v>40</v>
      </c>
      <c r="M9" s="11">
        <v>40</v>
      </c>
      <c r="N9" s="11">
        <v>41</v>
      </c>
      <c r="O9" s="11">
        <v>39</v>
      </c>
      <c r="P9" s="11">
        <v>51</v>
      </c>
      <c r="Q9" s="11">
        <v>53</v>
      </c>
      <c r="R9" s="64">
        <v>53</v>
      </c>
      <c r="S9" s="64">
        <v>47</v>
      </c>
      <c r="T9" s="11">
        <v>50</v>
      </c>
      <c r="U9" s="11">
        <v>47</v>
      </c>
      <c r="V9" s="11">
        <v>47</v>
      </c>
      <c r="W9" s="11">
        <v>43</v>
      </c>
      <c r="X9" s="11">
        <v>48</v>
      </c>
      <c r="Y9" s="11">
        <v>39</v>
      </c>
      <c r="Z9" s="149">
        <v>42</v>
      </c>
      <c r="AA9" s="151">
        <v>45</v>
      </c>
      <c r="AB9" s="178">
        <v>48</v>
      </c>
      <c r="AH9" s="1"/>
    </row>
    <row r="10" spans="1:34" x14ac:dyDescent="0.55000000000000004">
      <c r="A10" s="10" t="s">
        <v>29</v>
      </c>
      <c r="B10" s="15"/>
      <c r="C10" s="5"/>
      <c r="D10" s="5"/>
      <c r="E10" s="5"/>
      <c r="F10" s="11"/>
      <c r="G10" s="11"/>
      <c r="H10" s="11"/>
      <c r="I10" s="11"/>
      <c r="J10" s="11"/>
      <c r="K10" s="11"/>
      <c r="L10" s="11"/>
      <c r="M10" s="11" t="s">
        <v>30</v>
      </c>
      <c r="N10" s="11" t="s">
        <v>30</v>
      </c>
      <c r="O10" s="11" t="s">
        <v>30</v>
      </c>
      <c r="P10" s="11" t="s">
        <v>30</v>
      </c>
      <c r="Q10" s="11" t="s">
        <v>30</v>
      </c>
      <c r="R10" s="11">
        <v>0</v>
      </c>
      <c r="S10" s="11">
        <v>18</v>
      </c>
      <c r="T10" s="11">
        <v>24</v>
      </c>
      <c r="U10" s="11">
        <v>28</v>
      </c>
      <c r="V10" s="11">
        <v>27</v>
      </c>
      <c r="W10" s="11">
        <v>29</v>
      </c>
      <c r="X10" s="108">
        <v>33</v>
      </c>
      <c r="Y10" s="108">
        <v>35</v>
      </c>
      <c r="Z10" s="149">
        <v>37</v>
      </c>
      <c r="AA10" s="11">
        <v>34</v>
      </c>
      <c r="AB10" s="151">
        <v>34</v>
      </c>
    </row>
    <row r="11" spans="1:34" s="44" customFormat="1" x14ac:dyDescent="0.55000000000000004">
      <c r="A11" s="76" t="s">
        <v>31</v>
      </c>
      <c r="B11" s="45"/>
      <c r="C11" s="45"/>
      <c r="D11" s="45"/>
      <c r="E11" s="45"/>
      <c r="F11" s="45">
        <v>50</v>
      </c>
      <c r="G11" s="45">
        <v>56</v>
      </c>
      <c r="H11" s="45">
        <v>53</v>
      </c>
      <c r="I11" s="45">
        <v>53</v>
      </c>
      <c r="J11" s="45">
        <v>53</v>
      </c>
      <c r="K11" s="45">
        <v>49</v>
      </c>
      <c r="L11" s="45">
        <f>SUM(L6)</f>
        <v>52</v>
      </c>
      <c r="M11" s="45">
        <f>M6+M7</f>
        <v>57</v>
      </c>
      <c r="N11" s="45">
        <f>N6+N7</f>
        <v>57</v>
      </c>
      <c r="O11" s="45">
        <f>O6+O7</f>
        <v>61</v>
      </c>
      <c r="P11" s="45">
        <f>P6+P7</f>
        <v>57</v>
      </c>
      <c r="Q11" s="45">
        <f>Q6+Q7</f>
        <v>58</v>
      </c>
      <c r="R11" s="45">
        <f>R6+R7+R10</f>
        <v>65</v>
      </c>
      <c r="S11" s="45">
        <f>S6+S7+S10</f>
        <v>89</v>
      </c>
      <c r="T11" s="45">
        <f>T6+T7+T10</f>
        <v>97</v>
      </c>
      <c r="U11" s="45">
        <f>U6+U7+U10</f>
        <v>103</v>
      </c>
      <c r="V11" s="45">
        <f>V5+V6+V7+V10</f>
        <v>104</v>
      </c>
      <c r="W11" s="45">
        <f>W5+W6+W7+W10</f>
        <v>106</v>
      </c>
      <c r="X11" s="80">
        <f>X5+X6+X7+X10</f>
        <v>112</v>
      </c>
      <c r="Y11" s="119">
        <f>SUM(Y5:Y10)</f>
        <v>215</v>
      </c>
      <c r="Z11" s="140">
        <f>SUM(Z5:Z10)</f>
        <v>224</v>
      </c>
      <c r="AA11" s="140">
        <f>SUM(AA5:AA10)</f>
        <v>230</v>
      </c>
      <c r="AB11" s="119">
        <f>SUM(AB5:AB10)</f>
        <v>230</v>
      </c>
    </row>
    <row r="12" spans="1:34" x14ac:dyDescent="0.55000000000000004">
      <c r="A12" s="10" t="s">
        <v>32</v>
      </c>
      <c r="B12" s="15">
        <v>45</v>
      </c>
      <c r="C12" s="5">
        <v>45</v>
      </c>
      <c r="D12" s="5">
        <v>50</v>
      </c>
      <c r="E12" s="5">
        <v>45</v>
      </c>
      <c r="F12" s="11">
        <v>42</v>
      </c>
      <c r="G12" s="11">
        <v>38</v>
      </c>
      <c r="H12" s="11">
        <v>44</v>
      </c>
      <c r="I12" s="11">
        <v>36</v>
      </c>
      <c r="J12" s="11">
        <v>36</v>
      </c>
      <c r="K12" s="11">
        <v>27</v>
      </c>
      <c r="L12" s="11">
        <v>27</v>
      </c>
      <c r="M12" s="11">
        <v>33</v>
      </c>
      <c r="N12" s="11">
        <v>34</v>
      </c>
      <c r="O12" s="11">
        <v>25</v>
      </c>
      <c r="P12" s="11">
        <v>24</v>
      </c>
      <c r="Q12" s="11">
        <v>24</v>
      </c>
      <c r="R12" s="64">
        <v>19</v>
      </c>
      <c r="S12" s="64">
        <v>16</v>
      </c>
      <c r="T12" s="11">
        <v>19</v>
      </c>
      <c r="U12" s="11">
        <v>20</v>
      </c>
      <c r="V12" s="11">
        <v>18</v>
      </c>
      <c r="W12" s="11">
        <v>21</v>
      </c>
      <c r="X12" s="108">
        <v>11</v>
      </c>
      <c r="Y12" s="108">
        <v>12</v>
      </c>
      <c r="Z12" s="149">
        <v>14</v>
      </c>
      <c r="AA12" s="150">
        <v>10</v>
      </c>
      <c r="AB12" s="151">
        <v>9</v>
      </c>
    </row>
    <row r="13" spans="1:34" x14ac:dyDescent="0.55000000000000004">
      <c r="A13" s="10" t="s">
        <v>33</v>
      </c>
      <c r="B13" s="15"/>
      <c r="C13" s="5"/>
      <c r="D13" s="5"/>
      <c r="E13" s="5"/>
      <c r="F13" s="11"/>
      <c r="G13" s="11"/>
      <c r="H13" s="11"/>
      <c r="I13" s="11"/>
      <c r="J13" s="11"/>
      <c r="K13" s="11"/>
      <c r="L13" s="11"/>
      <c r="M13" s="11">
        <v>0</v>
      </c>
      <c r="N13" s="11">
        <v>0</v>
      </c>
      <c r="O13" s="11">
        <v>0</v>
      </c>
      <c r="P13" s="11">
        <v>0</v>
      </c>
      <c r="Q13" s="11">
        <v>12</v>
      </c>
      <c r="R13" s="64">
        <v>16</v>
      </c>
      <c r="S13" s="64">
        <v>19</v>
      </c>
      <c r="T13" s="11">
        <v>19</v>
      </c>
      <c r="U13" s="11">
        <v>15</v>
      </c>
      <c r="V13" s="11">
        <v>14</v>
      </c>
      <c r="W13" s="11">
        <v>12</v>
      </c>
      <c r="X13" s="108">
        <v>12</v>
      </c>
      <c r="Y13" s="108">
        <v>13</v>
      </c>
      <c r="Z13" s="149">
        <v>20</v>
      </c>
      <c r="AA13" s="150">
        <v>19</v>
      </c>
      <c r="AB13" s="151">
        <v>13</v>
      </c>
    </row>
    <row r="14" spans="1:34" x14ac:dyDescent="0.55000000000000004">
      <c r="A14" s="10" t="s">
        <v>26</v>
      </c>
      <c r="B14" s="11" t="s">
        <v>34</v>
      </c>
      <c r="C14" s="11" t="s">
        <v>34</v>
      </c>
      <c r="D14" s="5">
        <v>177</v>
      </c>
      <c r="E14" s="5">
        <v>167</v>
      </c>
      <c r="F14" s="11">
        <v>110</v>
      </c>
      <c r="G14" s="11">
        <v>103</v>
      </c>
      <c r="H14" s="11">
        <v>94</v>
      </c>
      <c r="I14" s="11">
        <v>99</v>
      </c>
      <c r="J14" s="11">
        <v>100</v>
      </c>
      <c r="K14" s="11">
        <v>97</v>
      </c>
      <c r="L14" s="11">
        <v>145</v>
      </c>
      <c r="M14" s="11">
        <v>201</v>
      </c>
      <c r="N14" s="11">
        <v>204</v>
      </c>
      <c r="O14" s="11">
        <v>218</v>
      </c>
      <c r="P14" s="11">
        <v>210</v>
      </c>
      <c r="Q14" s="11">
        <v>174</v>
      </c>
      <c r="R14" s="64">
        <v>171</v>
      </c>
      <c r="S14" s="64">
        <v>168</v>
      </c>
      <c r="T14" s="11">
        <v>157</v>
      </c>
      <c r="U14" s="11">
        <v>151</v>
      </c>
      <c r="V14" s="11">
        <v>151</v>
      </c>
      <c r="W14" s="11">
        <v>141</v>
      </c>
      <c r="X14" s="108">
        <v>143</v>
      </c>
      <c r="Y14" s="108">
        <v>118</v>
      </c>
      <c r="Z14" s="149">
        <v>126</v>
      </c>
      <c r="AA14" s="150">
        <v>120</v>
      </c>
      <c r="AB14" s="151">
        <f>SUM(AB15:AB16)</f>
        <v>108</v>
      </c>
    </row>
    <row r="15" spans="1:34" x14ac:dyDescent="0.55000000000000004">
      <c r="A15" s="6" t="s">
        <v>35</v>
      </c>
      <c r="C15" s="11"/>
      <c r="D15" s="5"/>
      <c r="E15" s="5"/>
      <c r="F15" s="11"/>
      <c r="G15" s="11"/>
      <c r="H15" s="11"/>
      <c r="I15" s="11"/>
      <c r="J15" s="11"/>
      <c r="K15" s="11"/>
      <c r="L15" s="11"/>
      <c r="M15" s="11"/>
      <c r="R15" s="64"/>
      <c r="S15" s="64"/>
      <c r="U15" s="11"/>
      <c r="X15" s="108"/>
      <c r="Y15" s="108"/>
      <c r="Z15" s="149"/>
      <c r="AA15" s="150">
        <v>28</v>
      </c>
      <c r="AB15" s="151">
        <v>26</v>
      </c>
    </row>
    <row r="16" spans="1:34" x14ac:dyDescent="0.55000000000000004">
      <c r="A16" s="6" t="s">
        <v>36</v>
      </c>
      <c r="C16" s="11"/>
      <c r="D16" s="5"/>
      <c r="E16" s="5"/>
      <c r="F16" s="11"/>
      <c r="G16" s="11"/>
      <c r="H16" s="11"/>
      <c r="I16" s="11"/>
      <c r="J16" s="11"/>
      <c r="K16" s="11"/>
      <c r="L16" s="11"/>
      <c r="M16" s="11"/>
      <c r="R16" s="64"/>
      <c r="S16" s="64"/>
      <c r="U16" s="11"/>
      <c r="X16" s="108"/>
      <c r="Y16" s="108"/>
      <c r="Z16" s="149"/>
      <c r="AA16" s="150">
        <v>92</v>
      </c>
      <c r="AB16" s="151">
        <v>82</v>
      </c>
    </row>
    <row r="17" spans="1:34" x14ac:dyDescent="0.55000000000000004">
      <c r="A17" s="10" t="s">
        <v>37</v>
      </c>
      <c r="B17" s="15">
        <v>31</v>
      </c>
      <c r="C17" s="5">
        <v>58</v>
      </c>
      <c r="D17" s="5">
        <v>71</v>
      </c>
      <c r="E17" s="5">
        <v>53</v>
      </c>
      <c r="F17" s="11">
        <v>42</v>
      </c>
      <c r="G17" s="11">
        <v>44</v>
      </c>
      <c r="H17" s="11">
        <v>43</v>
      </c>
      <c r="I17" s="11">
        <v>41</v>
      </c>
      <c r="J17" s="11">
        <v>40</v>
      </c>
      <c r="K17" s="11">
        <v>36</v>
      </c>
      <c r="L17" s="11">
        <v>39</v>
      </c>
      <c r="M17" s="11">
        <v>29</v>
      </c>
      <c r="N17" s="11">
        <v>27</v>
      </c>
      <c r="O17" s="11">
        <v>35</v>
      </c>
      <c r="P17" s="11">
        <v>29</v>
      </c>
      <c r="Q17" s="11">
        <v>26</v>
      </c>
      <c r="R17" s="64">
        <v>18</v>
      </c>
      <c r="S17" s="64">
        <v>18</v>
      </c>
      <c r="T17" s="11">
        <v>14</v>
      </c>
      <c r="U17" s="11">
        <v>13</v>
      </c>
      <c r="V17" s="11">
        <v>15</v>
      </c>
      <c r="W17" s="11">
        <v>20</v>
      </c>
      <c r="X17" s="108">
        <v>13</v>
      </c>
      <c r="Y17" s="108">
        <v>6</v>
      </c>
      <c r="Z17" s="149">
        <v>10</v>
      </c>
      <c r="AA17" s="150">
        <v>14</v>
      </c>
      <c r="AB17" s="151">
        <v>9</v>
      </c>
    </row>
    <row r="18" spans="1:34" x14ac:dyDescent="0.55000000000000004">
      <c r="A18" s="10" t="s">
        <v>27</v>
      </c>
      <c r="B18" s="15"/>
      <c r="C18" s="5"/>
      <c r="D18" s="5"/>
      <c r="E18" s="5"/>
      <c r="F18" s="11"/>
      <c r="G18" s="11"/>
      <c r="H18" s="11"/>
      <c r="I18" s="11"/>
      <c r="J18" s="11"/>
      <c r="K18" s="11"/>
      <c r="L18" s="11"/>
      <c r="M18" s="11"/>
      <c r="R18" s="64"/>
      <c r="S18" s="64"/>
      <c r="U18" s="11"/>
      <c r="V18" s="11">
        <v>1</v>
      </c>
      <c r="W18" s="11">
        <v>0</v>
      </c>
      <c r="X18" s="108">
        <v>0</v>
      </c>
      <c r="Y18" s="108">
        <v>0</v>
      </c>
      <c r="Z18" s="149">
        <v>1</v>
      </c>
      <c r="AA18" s="11">
        <v>0</v>
      </c>
      <c r="AB18" s="151">
        <v>0</v>
      </c>
    </row>
    <row r="19" spans="1:34" x14ac:dyDescent="0.55000000000000004">
      <c r="A19" s="22" t="s">
        <v>258</v>
      </c>
      <c r="B19" s="15" t="s">
        <v>34</v>
      </c>
      <c r="C19" s="5" t="s">
        <v>34</v>
      </c>
      <c r="D19" s="5" t="s">
        <v>34</v>
      </c>
      <c r="E19" s="5" t="s">
        <v>34</v>
      </c>
      <c r="F19" s="11">
        <v>2</v>
      </c>
      <c r="G19" s="11">
        <v>0</v>
      </c>
      <c r="H19" s="11">
        <v>4</v>
      </c>
      <c r="I19" s="11">
        <v>4</v>
      </c>
      <c r="J19" s="11">
        <v>3</v>
      </c>
      <c r="K19" s="11">
        <v>32</v>
      </c>
      <c r="L19" s="11">
        <v>35</v>
      </c>
      <c r="M19" s="11">
        <v>47</v>
      </c>
      <c r="N19" s="11">
        <v>56</v>
      </c>
      <c r="O19" s="11">
        <v>73</v>
      </c>
      <c r="P19" s="11">
        <v>99</v>
      </c>
      <c r="Q19" s="11">
        <v>35</v>
      </c>
      <c r="R19" s="11">
        <v>31</v>
      </c>
      <c r="S19" s="11">
        <v>32</v>
      </c>
      <c r="T19" s="11">
        <v>32</v>
      </c>
      <c r="U19" s="11">
        <v>39</v>
      </c>
      <c r="V19" s="11">
        <v>37</v>
      </c>
      <c r="W19" s="11">
        <v>36</v>
      </c>
      <c r="X19" s="11">
        <v>33</v>
      </c>
      <c r="Y19" s="11">
        <v>33</v>
      </c>
      <c r="Z19" s="149">
        <v>33</v>
      </c>
      <c r="AA19" s="11">
        <v>35</v>
      </c>
      <c r="AB19" s="151">
        <v>28</v>
      </c>
    </row>
    <row r="20" spans="1:34" x14ac:dyDescent="0.55000000000000004">
      <c r="A20" s="10" t="s">
        <v>38</v>
      </c>
      <c r="C20" s="11"/>
      <c r="D20" s="5"/>
      <c r="E20" s="5"/>
      <c r="F20" s="11"/>
      <c r="G20" s="11"/>
      <c r="H20" s="11" t="s">
        <v>30</v>
      </c>
      <c r="I20" s="11" t="s">
        <v>30</v>
      </c>
      <c r="J20" s="11" t="s">
        <v>30</v>
      </c>
      <c r="K20" s="11" t="s">
        <v>30</v>
      </c>
      <c r="L20" s="11">
        <v>10</v>
      </c>
      <c r="M20" s="11">
        <v>21</v>
      </c>
      <c r="N20" s="11">
        <v>30</v>
      </c>
      <c r="O20" s="11">
        <v>31</v>
      </c>
      <c r="P20" s="11">
        <v>31</v>
      </c>
      <c r="Q20" s="11">
        <v>31</v>
      </c>
      <c r="R20" s="64">
        <v>30</v>
      </c>
      <c r="S20" s="64">
        <v>30</v>
      </c>
      <c r="T20" s="11">
        <v>28</v>
      </c>
      <c r="U20" s="11">
        <v>26</v>
      </c>
      <c r="V20" s="11">
        <v>32</v>
      </c>
      <c r="W20" s="11">
        <v>31</v>
      </c>
      <c r="X20" s="108">
        <v>33</v>
      </c>
      <c r="Y20" s="120">
        <v>28</v>
      </c>
      <c r="Z20" s="149">
        <v>29</v>
      </c>
      <c r="AA20" s="150">
        <v>24</v>
      </c>
      <c r="AB20" s="151">
        <v>33</v>
      </c>
    </row>
    <row r="21" spans="1:34" x14ac:dyDescent="0.55000000000000004">
      <c r="A21" s="10" t="s">
        <v>39</v>
      </c>
      <c r="C21" s="11"/>
      <c r="D21" s="5"/>
      <c r="E21" s="5"/>
      <c r="F21" s="11"/>
      <c r="G21" s="11"/>
      <c r="H21" s="11"/>
      <c r="I21" s="11"/>
      <c r="J21" s="11"/>
      <c r="K21" s="11"/>
      <c r="L21" s="11"/>
      <c r="M21" s="11"/>
      <c r="R21" s="64"/>
      <c r="S21" s="64"/>
      <c r="U21" s="11"/>
      <c r="X21" s="108"/>
      <c r="Y21" s="120">
        <v>13</v>
      </c>
      <c r="Z21" s="149">
        <v>13</v>
      </c>
      <c r="AA21" s="150">
        <v>9</v>
      </c>
      <c r="AB21" s="151">
        <v>11</v>
      </c>
    </row>
    <row r="22" spans="1:34" x14ac:dyDescent="0.55000000000000004">
      <c r="A22" s="10" t="s">
        <v>28</v>
      </c>
      <c r="C22" s="11"/>
      <c r="D22" s="5"/>
      <c r="E22" s="5"/>
      <c r="F22" s="11"/>
      <c r="G22" s="11"/>
      <c r="H22" s="11"/>
      <c r="I22" s="11"/>
      <c r="J22" s="11"/>
      <c r="K22" s="11"/>
      <c r="L22" s="11"/>
      <c r="M22" s="11"/>
      <c r="R22" s="64"/>
      <c r="S22" s="64"/>
      <c r="U22" s="11"/>
      <c r="X22" s="108"/>
      <c r="Y22" s="120">
        <v>1</v>
      </c>
      <c r="Z22" s="149">
        <v>0</v>
      </c>
      <c r="AA22" s="11">
        <v>0</v>
      </c>
      <c r="AB22" s="151">
        <v>0</v>
      </c>
    </row>
    <row r="23" spans="1:34" x14ac:dyDescent="0.55000000000000004">
      <c r="A23" s="10" t="s">
        <v>40</v>
      </c>
      <c r="B23" s="15">
        <v>81</v>
      </c>
      <c r="C23" s="5">
        <v>72</v>
      </c>
      <c r="D23" s="5">
        <v>68</v>
      </c>
      <c r="E23" s="5">
        <v>64</v>
      </c>
      <c r="F23" s="11">
        <v>65</v>
      </c>
      <c r="G23" s="11">
        <v>76</v>
      </c>
      <c r="H23" s="11">
        <v>79</v>
      </c>
      <c r="I23" s="11">
        <v>100</v>
      </c>
      <c r="J23" s="11">
        <v>113</v>
      </c>
      <c r="K23" s="11">
        <v>94</v>
      </c>
      <c r="L23" s="11">
        <v>84</v>
      </c>
      <c r="M23" s="11">
        <v>85</v>
      </c>
      <c r="N23" s="11">
        <v>91</v>
      </c>
      <c r="O23" s="11">
        <v>102</v>
      </c>
      <c r="P23" s="11">
        <v>101</v>
      </c>
      <c r="Q23" s="11">
        <v>109</v>
      </c>
      <c r="R23" s="64">
        <v>83</v>
      </c>
      <c r="S23" s="64">
        <v>74</v>
      </c>
      <c r="T23" s="11">
        <v>63</v>
      </c>
      <c r="U23" s="11">
        <v>59</v>
      </c>
      <c r="V23" s="11">
        <v>58</v>
      </c>
      <c r="W23" s="11">
        <v>58</v>
      </c>
      <c r="X23" s="108">
        <v>57</v>
      </c>
      <c r="Y23" s="120">
        <v>51</v>
      </c>
      <c r="Z23" s="149">
        <v>40</v>
      </c>
      <c r="AA23" s="11">
        <v>39</v>
      </c>
      <c r="AB23" s="151">
        <v>33</v>
      </c>
    </row>
    <row r="24" spans="1:34" s="2" customFormat="1" ht="14.25" customHeight="1" x14ac:dyDescent="0.55000000000000004">
      <c r="A24" s="109" t="s">
        <v>261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44"/>
      <c r="O24" s="44"/>
      <c r="P24" s="44"/>
      <c r="Q24" s="11"/>
      <c r="R24" s="11"/>
      <c r="S24" s="11"/>
      <c r="T24" s="11"/>
      <c r="U24" s="11"/>
      <c r="V24" s="11"/>
      <c r="W24" s="17"/>
      <c r="X24" s="11">
        <v>2</v>
      </c>
      <c r="Y24" s="11">
        <v>2</v>
      </c>
      <c r="Z24" s="135">
        <v>5</v>
      </c>
      <c r="AA24" s="17">
        <v>3</v>
      </c>
      <c r="AB24" s="176">
        <v>2</v>
      </c>
      <c r="AH24" s="1"/>
    </row>
    <row r="25" spans="1:34" x14ac:dyDescent="0.55000000000000004">
      <c r="A25" s="9" t="s">
        <v>262</v>
      </c>
      <c r="B25" s="37"/>
      <c r="C25" s="37"/>
      <c r="D25" s="37"/>
      <c r="E25" s="37"/>
      <c r="F25" s="37"/>
      <c r="G25" s="73" t="e">
        <f>SUM(#REF!,G45:G45)+SUM(G35)</f>
        <v>#REF!</v>
      </c>
      <c r="H25" s="73" t="e">
        <f>SUM(#REF!,H45:H45)+SUM(H35)</f>
        <v>#REF!</v>
      </c>
      <c r="I25" s="73" t="e">
        <f>SUM(#REF!,I45:I45)+SUM(I35)</f>
        <v>#REF!</v>
      </c>
      <c r="J25" s="73" t="e">
        <f>SUM(#REF!,J45:J45)+SUM(J35)</f>
        <v>#REF!</v>
      </c>
      <c r="K25" s="73" t="e">
        <f>SUM(#REF!,K45:K45)+SUM(K35)</f>
        <v>#REF!</v>
      </c>
      <c r="L25" s="73" t="e">
        <f>SUM(#REF!,L45:L45)+SUM(L35)</f>
        <v>#REF!</v>
      </c>
      <c r="M25" s="73" t="e">
        <f>SUM(#REF!,M45:M45)+SUM(M35)</f>
        <v>#REF!</v>
      </c>
      <c r="N25" s="73" t="e">
        <f>#REF!+N19+N35+N46+N169+N45+N24</f>
        <v>#REF!</v>
      </c>
      <c r="O25" s="73" t="e">
        <f>#REF!+O19+O35+O46+O169+O45+O24</f>
        <v>#REF!</v>
      </c>
      <c r="P25" s="1"/>
      <c r="U25" s="11">
        <v>15</v>
      </c>
      <c r="V25" s="11">
        <v>29</v>
      </c>
      <c r="W25" s="11">
        <v>14</v>
      </c>
      <c r="X25" s="11">
        <v>5</v>
      </c>
      <c r="Y25" s="11">
        <v>0</v>
      </c>
      <c r="Z25" s="149">
        <v>0</v>
      </c>
      <c r="AA25" s="11">
        <v>0</v>
      </c>
      <c r="AB25" s="151">
        <v>0</v>
      </c>
      <c r="AH25" s="2"/>
    </row>
    <row r="26" spans="1:34" x14ac:dyDescent="0.55000000000000004">
      <c r="A26" s="10" t="s">
        <v>41</v>
      </c>
      <c r="B26" s="15"/>
      <c r="C26" s="5"/>
      <c r="D26" s="5"/>
      <c r="E26" s="5"/>
      <c r="F26" s="11">
        <v>0</v>
      </c>
      <c r="G26" s="11">
        <v>0</v>
      </c>
      <c r="H26" s="11">
        <v>0</v>
      </c>
      <c r="I26" s="11">
        <v>0</v>
      </c>
      <c r="J26" s="11">
        <v>28</v>
      </c>
      <c r="K26" s="11">
        <v>29</v>
      </c>
      <c r="L26" s="11">
        <v>39</v>
      </c>
      <c r="M26" s="11">
        <v>46</v>
      </c>
      <c r="N26" s="11">
        <v>44</v>
      </c>
      <c r="O26" s="11">
        <v>42</v>
      </c>
      <c r="P26" s="11">
        <v>47</v>
      </c>
      <c r="Q26" s="11">
        <v>39</v>
      </c>
      <c r="R26" s="64">
        <v>41</v>
      </c>
      <c r="S26" s="64">
        <v>42</v>
      </c>
      <c r="T26" s="11">
        <v>47</v>
      </c>
      <c r="U26" s="11">
        <v>49</v>
      </c>
      <c r="V26" s="11">
        <v>53</v>
      </c>
      <c r="W26" s="11">
        <v>43</v>
      </c>
      <c r="X26" s="108">
        <v>42</v>
      </c>
      <c r="Y26" s="108">
        <v>43</v>
      </c>
      <c r="Z26" s="149">
        <v>44</v>
      </c>
      <c r="AA26" s="11">
        <v>43</v>
      </c>
      <c r="AB26" s="151">
        <v>38</v>
      </c>
    </row>
    <row r="27" spans="1:34" x14ac:dyDescent="0.55000000000000004">
      <c r="A27" s="10" t="s">
        <v>42</v>
      </c>
      <c r="B27" s="15">
        <v>84</v>
      </c>
      <c r="C27" s="5">
        <v>90</v>
      </c>
      <c r="D27" s="5">
        <v>94</v>
      </c>
      <c r="E27" s="5">
        <v>86</v>
      </c>
      <c r="F27" s="11">
        <v>73</v>
      </c>
      <c r="G27" s="11">
        <v>63</v>
      </c>
      <c r="H27" s="11">
        <v>71</v>
      </c>
      <c r="I27" s="11">
        <v>93</v>
      </c>
      <c r="J27" s="11">
        <v>70</v>
      </c>
      <c r="K27" s="11">
        <v>76</v>
      </c>
      <c r="L27" s="11">
        <v>70</v>
      </c>
      <c r="M27" s="11">
        <v>62</v>
      </c>
      <c r="N27" s="11">
        <v>65</v>
      </c>
      <c r="O27" s="11">
        <v>75</v>
      </c>
      <c r="P27" s="11">
        <v>78</v>
      </c>
      <c r="Q27" s="11">
        <v>78</v>
      </c>
      <c r="R27" s="64">
        <v>93</v>
      </c>
      <c r="S27" s="64">
        <v>81</v>
      </c>
      <c r="T27" s="11">
        <v>74</v>
      </c>
      <c r="U27" s="11">
        <v>72</v>
      </c>
      <c r="V27" s="11">
        <v>74</v>
      </c>
      <c r="W27" s="11">
        <v>82</v>
      </c>
      <c r="X27" s="122">
        <v>87</v>
      </c>
      <c r="Y27" s="108">
        <v>81</v>
      </c>
      <c r="Z27" s="149">
        <v>75</v>
      </c>
      <c r="AA27" s="11">
        <v>75</v>
      </c>
      <c r="AB27" s="151">
        <f>SUM(AB28:AB33)</f>
        <v>73</v>
      </c>
    </row>
    <row r="28" spans="1:34" x14ac:dyDescent="0.55000000000000004">
      <c r="A28" s="6" t="s">
        <v>35</v>
      </c>
      <c r="B28" s="7"/>
      <c r="C28" s="8"/>
      <c r="D28" s="8"/>
      <c r="E28" s="8"/>
      <c r="F28" s="17"/>
      <c r="G28" s="17"/>
      <c r="H28" s="17"/>
      <c r="I28" s="17"/>
      <c r="J28" s="17"/>
      <c r="K28" s="17"/>
      <c r="L28" s="17"/>
      <c r="M28" s="17" t="s">
        <v>30</v>
      </c>
      <c r="N28" s="17" t="s">
        <v>30</v>
      </c>
      <c r="O28" s="17" t="s">
        <v>30</v>
      </c>
      <c r="P28" s="17" t="s">
        <v>30</v>
      </c>
      <c r="Q28" s="17" t="s">
        <v>30</v>
      </c>
      <c r="R28" s="56">
        <v>1</v>
      </c>
      <c r="S28" s="56">
        <v>0</v>
      </c>
      <c r="T28" s="17">
        <v>0</v>
      </c>
      <c r="U28" s="17">
        <v>1</v>
      </c>
      <c r="V28" s="11">
        <v>2</v>
      </c>
      <c r="W28" s="11">
        <v>1</v>
      </c>
      <c r="X28" s="11">
        <v>1</v>
      </c>
      <c r="Y28" s="108">
        <v>1</v>
      </c>
      <c r="Z28" s="149">
        <v>0</v>
      </c>
      <c r="AA28" s="11">
        <v>1</v>
      </c>
      <c r="AB28" s="151">
        <v>1</v>
      </c>
    </row>
    <row r="29" spans="1:34" s="2" customFormat="1" x14ac:dyDescent="0.55000000000000004">
      <c r="A29" s="6" t="s">
        <v>43</v>
      </c>
      <c r="B29" s="7"/>
      <c r="C29" s="8"/>
      <c r="D29" s="8"/>
      <c r="E29" s="8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>
        <v>11</v>
      </c>
      <c r="R29" s="17">
        <v>17</v>
      </c>
      <c r="S29" s="17">
        <v>11</v>
      </c>
      <c r="T29" s="11">
        <v>8</v>
      </c>
      <c r="U29" s="17">
        <v>6</v>
      </c>
      <c r="V29" s="11">
        <v>9</v>
      </c>
      <c r="W29" s="11">
        <v>12</v>
      </c>
      <c r="X29" s="11">
        <v>10</v>
      </c>
      <c r="Y29" s="108">
        <v>8</v>
      </c>
      <c r="Z29" s="135">
        <v>11</v>
      </c>
      <c r="AA29" s="17">
        <v>13</v>
      </c>
      <c r="AB29" s="176">
        <v>5</v>
      </c>
    </row>
    <row r="30" spans="1:34" s="2" customFormat="1" x14ac:dyDescent="0.55000000000000004">
      <c r="A30" s="6" t="s">
        <v>44</v>
      </c>
      <c r="B30" s="7"/>
      <c r="C30" s="8"/>
      <c r="D30" s="8"/>
      <c r="E30" s="8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56"/>
      <c r="S30" s="56"/>
      <c r="T30" s="17"/>
      <c r="U30" s="17"/>
      <c r="V30" s="11"/>
      <c r="W30" s="11"/>
      <c r="X30" s="11">
        <v>1</v>
      </c>
      <c r="Y30" s="108">
        <v>14</v>
      </c>
      <c r="Z30" s="135">
        <v>24</v>
      </c>
      <c r="AA30" s="17">
        <v>28</v>
      </c>
      <c r="AB30" s="176">
        <v>40</v>
      </c>
    </row>
    <row r="31" spans="1:34" s="2" customFormat="1" x14ac:dyDescent="0.55000000000000004">
      <c r="A31" s="6" t="s">
        <v>45</v>
      </c>
      <c r="B31" s="7"/>
      <c r="C31" s="8"/>
      <c r="D31" s="8"/>
      <c r="E31" s="8">
        <v>0</v>
      </c>
      <c r="F31" s="17">
        <v>0</v>
      </c>
      <c r="G31" s="17">
        <v>30</v>
      </c>
      <c r="H31" s="17">
        <v>18</v>
      </c>
      <c r="I31" s="17">
        <v>42</v>
      </c>
      <c r="J31" s="17">
        <v>39</v>
      </c>
      <c r="K31" s="17">
        <v>39</v>
      </c>
      <c r="L31" s="17">
        <v>44</v>
      </c>
      <c r="M31" s="17">
        <v>41</v>
      </c>
      <c r="N31" s="17">
        <v>47</v>
      </c>
      <c r="O31" s="17">
        <v>50</v>
      </c>
      <c r="P31" s="17">
        <v>50</v>
      </c>
      <c r="Q31" s="17">
        <v>47</v>
      </c>
      <c r="R31" s="17">
        <v>48</v>
      </c>
      <c r="S31" s="17">
        <v>41</v>
      </c>
      <c r="T31" s="17">
        <v>40</v>
      </c>
      <c r="U31" s="17">
        <v>44</v>
      </c>
      <c r="V31" s="11">
        <v>43</v>
      </c>
      <c r="W31" s="17">
        <v>54</v>
      </c>
      <c r="X31" s="17">
        <v>59</v>
      </c>
      <c r="Y31" s="108">
        <v>46</v>
      </c>
      <c r="Z31" s="135">
        <v>28</v>
      </c>
      <c r="AA31" s="17">
        <v>23</v>
      </c>
      <c r="AB31" s="176">
        <v>18</v>
      </c>
    </row>
    <row r="32" spans="1:34" x14ac:dyDescent="0.55000000000000004">
      <c r="A32" s="6" t="s">
        <v>46</v>
      </c>
      <c r="B32" s="7"/>
      <c r="C32" s="8"/>
      <c r="D32" s="8"/>
      <c r="E32" s="8">
        <v>0</v>
      </c>
      <c r="F32" s="17">
        <v>5</v>
      </c>
      <c r="G32" s="17">
        <v>10</v>
      </c>
      <c r="H32" s="17">
        <v>11</v>
      </c>
      <c r="I32" s="17">
        <v>19</v>
      </c>
      <c r="J32" s="17">
        <v>29</v>
      </c>
      <c r="K32" s="17">
        <v>26</v>
      </c>
      <c r="L32" s="17">
        <v>19</v>
      </c>
      <c r="M32" s="17">
        <v>17</v>
      </c>
      <c r="N32" s="17">
        <v>14</v>
      </c>
      <c r="O32" s="17">
        <v>13</v>
      </c>
      <c r="P32" s="17">
        <v>9</v>
      </c>
      <c r="Q32" s="17">
        <v>8</v>
      </c>
      <c r="R32" s="17">
        <v>7</v>
      </c>
      <c r="S32" s="17">
        <v>6</v>
      </c>
      <c r="T32" s="17">
        <v>7</v>
      </c>
      <c r="U32" s="17">
        <v>4</v>
      </c>
      <c r="V32" s="11">
        <v>3</v>
      </c>
      <c r="W32" s="17">
        <v>2</v>
      </c>
      <c r="X32" s="17">
        <v>0</v>
      </c>
      <c r="Y32" s="108">
        <v>0</v>
      </c>
      <c r="Z32" s="149">
        <v>0</v>
      </c>
      <c r="AA32" s="11">
        <v>0</v>
      </c>
      <c r="AB32" s="151">
        <v>0</v>
      </c>
    </row>
    <row r="33" spans="1:28" x14ac:dyDescent="0.55000000000000004">
      <c r="A33" s="6" t="s">
        <v>47</v>
      </c>
      <c r="B33" s="7"/>
      <c r="C33" s="8"/>
      <c r="D33" s="8"/>
      <c r="E33" s="8"/>
      <c r="F33" s="8"/>
      <c r="G33" s="8"/>
      <c r="H33" s="8"/>
      <c r="I33" s="8"/>
      <c r="J33" s="17"/>
      <c r="K33" s="17" t="s">
        <v>30</v>
      </c>
      <c r="L33" s="17" t="s">
        <v>30</v>
      </c>
      <c r="M33" s="17" t="s">
        <v>30</v>
      </c>
      <c r="N33" s="17" t="s">
        <v>30</v>
      </c>
      <c r="O33" s="17">
        <v>7</v>
      </c>
      <c r="P33" s="17">
        <v>13</v>
      </c>
      <c r="Q33" s="17">
        <v>11</v>
      </c>
      <c r="R33" s="17">
        <v>20</v>
      </c>
      <c r="S33" s="17">
        <v>23</v>
      </c>
      <c r="T33" s="17">
        <v>18</v>
      </c>
      <c r="U33" s="17">
        <v>17</v>
      </c>
      <c r="V33" s="11">
        <v>17</v>
      </c>
      <c r="W33" s="17">
        <v>13</v>
      </c>
      <c r="X33" s="17">
        <v>16</v>
      </c>
      <c r="Y33" s="108">
        <v>12</v>
      </c>
      <c r="Z33" s="149">
        <v>12</v>
      </c>
      <c r="AA33" s="11">
        <v>10</v>
      </c>
      <c r="AB33" s="151">
        <v>9</v>
      </c>
    </row>
    <row r="34" spans="1:28" s="2" customFormat="1" x14ac:dyDescent="0.55000000000000004">
      <c r="A34" s="10" t="s">
        <v>48</v>
      </c>
      <c r="B34" s="15">
        <v>73</v>
      </c>
      <c r="C34" s="5">
        <v>70</v>
      </c>
      <c r="D34" s="5">
        <v>77</v>
      </c>
      <c r="E34" s="5">
        <v>51</v>
      </c>
      <c r="F34" s="11">
        <v>14</v>
      </c>
      <c r="G34" s="11">
        <v>5</v>
      </c>
      <c r="H34" s="11">
        <v>19</v>
      </c>
      <c r="I34" s="11">
        <v>26</v>
      </c>
      <c r="J34" s="11">
        <v>27</v>
      </c>
      <c r="K34" s="11">
        <v>33</v>
      </c>
      <c r="L34" s="11">
        <v>36</v>
      </c>
      <c r="M34" s="11">
        <v>36</v>
      </c>
      <c r="N34" s="11">
        <v>40</v>
      </c>
      <c r="O34" s="11">
        <v>35</v>
      </c>
      <c r="P34" s="11">
        <v>31</v>
      </c>
      <c r="Q34" s="11">
        <v>25</v>
      </c>
      <c r="R34" s="11">
        <v>23</v>
      </c>
      <c r="S34" s="11">
        <v>30</v>
      </c>
      <c r="T34" s="11">
        <v>31</v>
      </c>
      <c r="U34" s="11">
        <v>25</v>
      </c>
      <c r="V34" s="11">
        <v>11</v>
      </c>
      <c r="W34" s="11">
        <v>0</v>
      </c>
      <c r="X34" s="11">
        <v>0</v>
      </c>
      <c r="Y34" s="108">
        <v>0</v>
      </c>
      <c r="Z34" s="181">
        <v>0</v>
      </c>
      <c r="AA34" s="11">
        <v>0</v>
      </c>
      <c r="AB34" s="151">
        <v>0</v>
      </c>
    </row>
    <row r="35" spans="1:28" x14ac:dyDescent="0.55000000000000004">
      <c r="A35" s="9" t="s">
        <v>263</v>
      </c>
      <c r="B35" s="15">
        <v>38</v>
      </c>
      <c r="C35" s="5">
        <v>39</v>
      </c>
      <c r="D35" s="5">
        <v>51</v>
      </c>
      <c r="E35" s="5">
        <v>56</v>
      </c>
      <c r="F35" s="11">
        <v>47</v>
      </c>
      <c r="G35" s="11">
        <v>35</v>
      </c>
      <c r="H35" s="11">
        <v>57</v>
      </c>
      <c r="I35" s="11">
        <v>64</v>
      </c>
      <c r="J35" s="11">
        <v>67</v>
      </c>
      <c r="K35" s="11">
        <v>70</v>
      </c>
      <c r="L35" s="11">
        <v>81</v>
      </c>
      <c r="M35" s="11">
        <v>73</v>
      </c>
      <c r="N35" s="11">
        <v>84</v>
      </c>
      <c r="O35" s="11">
        <v>83</v>
      </c>
      <c r="P35" s="11">
        <v>71</v>
      </c>
      <c r="Q35" s="17"/>
      <c r="R35" s="17"/>
      <c r="S35" s="17"/>
      <c r="T35" s="17"/>
      <c r="U35" s="17"/>
      <c r="V35" s="11">
        <v>19</v>
      </c>
      <c r="W35" s="17">
        <v>12</v>
      </c>
      <c r="X35" s="17">
        <v>11</v>
      </c>
      <c r="Y35" s="11">
        <v>20</v>
      </c>
      <c r="Z35" s="149">
        <v>21</v>
      </c>
      <c r="AA35" s="11">
        <v>22</v>
      </c>
      <c r="AB35" s="151">
        <v>13</v>
      </c>
    </row>
    <row r="36" spans="1:28" s="2" customFormat="1" x14ac:dyDescent="0.55000000000000004">
      <c r="A36" s="9" t="s">
        <v>49</v>
      </c>
      <c r="B36" s="7"/>
      <c r="C36" s="8"/>
      <c r="D36" s="8"/>
      <c r="E36" s="8"/>
      <c r="F36" s="8"/>
      <c r="G36" s="8"/>
      <c r="H36" s="8"/>
      <c r="I36" s="8"/>
      <c r="J36" s="17"/>
      <c r="K36" s="17"/>
      <c r="L36" s="17">
        <v>0</v>
      </c>
      <c r="M36" s="17">
        <v>0</v>
      </c>
      <c r="N36" s="17">
        <v>0</v>
      </c>
      <c r="O36" s="11">
        <v>2</v>
      </c>
      <c r="P36" s="11">
        <v>5</v>
      </c>
      <c r="Q36" s="11">
        <v>10</v>
      </c>
      <c r="R36" s="11">
        <v>13</v>
      </c>
      <c r="S36" s="11">
        <v>13</v>
      </c>
      <c r="T36" s="11">
        <v>18</v>
      </c>
      <c r="U36" s="11">
        <v>14</v>
      </c>
      <c r="V36" s="11">
        <v>16</v>
      </c>
      <c r="W36" s="11">
        <v>15</v>
      </c>
      <c r="X36" s="11">
        <v>16</v>
      </c>
      <c r="Y36" s="120">
        <v>9</v>
      </c>
      <c r="Z36" s="181">
        <v>11</v>
      </c>
      <c r="AA36" s="11">
        <v>7</v>
      </c>
      <c r="AB36" s="151">
        <f>SUM(AB37:AB40)</f>
        <v>7</v>
      </c>
    </row>
    <row r="37" spans="1:28" s="2" customFormat="1" x14ac:dyDescent="0.55000000000000004">
      <c r="A37" s="6" t="s">
        <v>50</v>
      </c>
      <c r="B37" s="17"/>
      <c r="C37" s="17"/>
      <c r="D37" s="8"/>
      <c r="E37" s="8"/>
      <c r="F37" s="17"/>
      <c r="G37" s="17"/>
      <c r="H37" s="17"/>
      <c r="I37" s="17"/>
      <c r="J37" s="17"/>
      <c r="K37" s="17" t="s">
        <v>30</v>
      </c>
      <c r="L37" s="17" t="s">
        <v>30</v>
      </c>
      <c r="M37" s="17" t="s">
        <v>30</v>
      </c>
      <c r="N37" s="17" t="s">
        <v>30</v>
      </c>
      <c r="O37" s="17">
        <v>1</v>
      </c>
      <c r="P37" s="17">
        <v>2</v>
      </c>
      <c r="Q37" s="17">
        <v>1</v>
      </c>
      <c r="R37" s="17">
        <v>1</v>
      </c>
      <c r="S37" s="17">
        <v>2</v>
      </c>
      <c r="T37" s="17">
        <v>3</v>
      </c>
      <c r="U37" s="17">
        <v>5</v>
      </c>
      <c r="V37" s="11">
        <v>5</v>
      </c>
      <c r="W37" s="17">
        <v>5</v>
      </c>
      <c r="X37" s="17">
        <v>3</v>
      </c>
      <c r="Y37" s="120">
        <v>1</v>
      </c>
      <c r="Z37" s="135">
        <v>3</v>
      </c>
      <c r="AA37" s="17">
        <v>2</v>
      </c>
      <c r="AB37" s="176">
        <v>0</v>
      </c>
    </row>
    <row r="38" spans="1:28" s="2" customFormat="1" x14ac:dyDescent="0.55000000000000004">
      <c r="A38" s="6" t="s">
        <v>51</v>
      </c>
      <c r="B38" s="7"/>
      <c r="C38" s="8"/>
      <c r="D38" s="8"/>
      <c r="E38" s="8"/>
      <c r="F38" s="8"/>
      <c r="G38" s="8"/>
      <c r="H38" s="8"/>
      <c r="I38" s="8"/>
      <c r="J38" s="17"/>
      <c r="K38" s="17"/>
      <c r="L38" s="17" t="s">
        <v>30</v>
      </c>
      <c r="M38" s="17" t="s">
        <v>30</v>
      </c>
      <c r="N38" s="17" t="s">
        <v>30</v>
      </c>
      <c r="O38" s="17">
        <v>0</v>
      </c>
      <c r="P38" s="17">
        <v>0</v>
      </c>
      <c r="Q38" s="17">
        <v>1</v>
      </c>
      <c r="R38" s="17">
        <v>2</v>
      </c>
      <c r="S38" s="17">
        <v>4</v>
      </c>
      <c r="T38" s="17">
        <v>3</v>
      </c>
      <c r="U38" s="17">
        <v>1</v>
      </c>
      <c r="V38" s="11">
        <v>3</v>
      </c>
      <c r="W38" s="17">
        <v>2</v>
      </c>
      <c r="X38" s="17">
        <v>1</v>
      </c>
      <c r="Y38" s="120">
        <v>0</v>
      </c>
      <c r="Z38" s="135">
        <v>3</v>
      </c>
      <c r="AA38" s="17">
        <v>3</v>
      </c>
      <c r="AB38" s="176">
        <v>3</v>
      </c>
    </row>
    <row r="39" spans="1:28" s="2" customFormat="1" x14ac:dyDescent="0.55000000000000004">
      <c r="A39" s="6" t="s">
        <v>52</v>
      </c>
      <c r="B39" s="7"/>
      <c r="C39" s="8"/>
      <c r="D39" s="8"/>
      <c r="E39" s="8"/>
      <c r="F39" s="8"/>
      <c r="G39" s="8"/>
      <c r="H39" s="8"/>
      <c r="I39" s="8"/>
      <c r="J39" s="17"/>
      <c r="K39" s="17"/>
      <c r="L39" s="17"/>
      <c r="M39" s="17"/>
      <c r="N39" s="17"/>
      <c r="O39" s="17"/>
      <c r="P39" s="17"/>
      <c r="Q39" s="17">
        <v>8</v>
      </c>
      <c r="R39" s="17">
        <v>10</v>
      </c>
      <c r="S39" s="17">
        <v>7</v>
      </c>
      <c r="T39" s="17">
        <v>12</v>
      </c>
      <c r="U39" s="17">
        <v>8</v>
      </c>
      <c r="V39" s="11">
        <v>8</v>
      </c>
      <c r="W39" s="17">
        <v>8</v>
      </c>
      <c r="X39" s="17">
        <v>12</v>
      </c>
      <c r="Y39" s="108">
        <v>8</v>
      </c>
      <c r="Z39" s="135">
        <v>5</v>
      </c>
      <c r="AA39" s="17">
        <v>2</v>
      </c>
      <c r="AB39" s="176">
        <v>4</v>
      </c>
    </row>
    <row r="40" spans="1:28" x14ac:dyDescent="0.55000000000000004">
      <c r="A40" s="6" t="s">
        <v>53</v>
      </c>
      <c r="B40" s="7"/>
      <c r="C40" s="8"/>
      <c r="D40" s="8"/>
      <c r="E40" s="8"/>
      <c r="F40" s="8"/>
      <c r="G40" s="8"/>
      <c r="H40" s="8"/>
      <c r="I40" s="8"/>
      <c r="J40" s="17"/>
      <c r="K40" s="17"/>
      <c r="L40" s="17" t="s">
        <v>30</v>
      </c>
      <c r="M40" s="17" t="s">
        <v>30</v>
      </c>
      <c r="N40" s="17" t="s">
        <v>30</v>
      </c>
      <c r="O40" s="17">
        <v>0</v>
      </c>
      <c r="P40" s="17">
        <v>2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W40" s="17">
        <v>0</v>
      </c>
      <c r="X40" s="17">
        <v>0</v>
      </c>
      <c r="Y40" s="120">
        <v>0</v>
      </c>
      <c r="Z40" s="149">
        <v>0</v>
      </c>
      <c r="AA40" s="11">
        <v>0</v>
      </c>
      <c r="AB40" s="151">
        <v>0</v>
      </c>
    </row>
    <row r="41" spans="1:28" x14ac:dyDescent="0.55000000000000004">
      <c r="A41" s="100" t="s">
        <v>264</v>
      </c>
      <c r="B41" s="7"/>
      <c r="C41" s="8"/>
      <c r="D41" s="8"/>
      <c r="E41" s="8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1">
        <v>69</v>
      </c>
      <c r="R41" s="11">
        <v>72</v>
      </c>
      <c r="S41" s="11">
        <v>68</v>
      </c>
      <c r="T41" s="11">
        <v>61</v>
      </c>
      <c r="U41" s="11">
        <v>66</v>
      </c>
      <c r="V41" s="11">
        <v>40</v>
      </c>
      <c r="W41" s="11">
        <v>29</v>
      </c>
      <c r="X41" s="17">
        <v>35</v>
      </c>
      <c r="Y41" s="11">
        <v>43</v>
      </c>
      <c r="Z41" s="149">
        <v>38</v>
      </c>
      <c r="AA41" s="11">
        <v>36</v>
      </c>
      <c r="AB41" s="151">
        <f>SUM(AB42:AB45)</f>
        <v>38</v>
      </c>
    </row>
    <row r="42" spans="1:28" x14ac:dyDescent="0.55000000000000004">
      <c r="A42" s="6" t="s">
        <v>35</v>
      </c>
      <c r="B42" s="7"/>
      <c r="C42" s="8"/>
      <c r="D42" s="8"/>
      <c r="E42" s="8">
        <v>0</v>
      </c>
      <c r="F42" s="8">
        <v>0</v>
      </c>
      <c r="G42" s="8">
        <v>0</v>
      </c>
      <c r="H42" s="8">
        <v>3</v>
      </c>
      <c r="I42" s="17">
        <v>24</v>
      </c>
      <c r="J42" s="17">
        <v>27</v>
      </c>
      <c r="K42" s="17">
        <v>36</v>
      </c>
      <c r="L42" s="17">
        <v>39</v>
      </c>
      <c r="M42" s="17">
        <v>30</v>
      </c>
      <c r="N42" s="17">
        <v>42</v>
      </c>
      <c r="O42" s="17">
        <v>38</v>
      </c>
      <c r="P42" s="17">
        <v>30</v>
      </c>
      <c r="Q42" s="17"/>
      <c r="R42" s="17">
        <v>50</v>
      </c>
      <c r="S42" s="17">
        <v>50</v>
      </c>
      <c r="T42" s="17">
        <v>0</v>
      </c>
      <c r="U42" s="17">
        <v>40</v>
      </c>
      <c r="V42" s="11">
        <v>23</v>
      </c>
      <c r="W42" s="17">
        <v>15</v>
      </c>
      <c r="X42" s="11">
        <v>26</v>
      </c>
      <c r="Y42" s="11">
        <v>34</v>
      </c>
      <c r="Z42" s="149">
        <v>28</v>
      </c>
      <c r="AA42" s="11">
        <v>20</v>
      </c>
      <c r="AB42" s="151">
        <v>13</v>
      </c>
    </row>
    <row r="43" spans="1:28" x14ac:dyDescent="0.55000000000000004">
      <c r="A43" s="6" t="s">
        <v>265</v>
      </c>
      <c r="B43" s="7"/>
      <c r="C43" s="8"/>
      <c r="D43" s="8"/>
      <c r="E43" s="8"/>
      <c r="F43" s="8"/>
      <c r="G43" s="8"/>
      <c r="H43" s="8"/>
      <c r="I43" s="17"/>
      <c r="J43" s="17"/>
      <c r="K43" s="17"/>
      <c r="L43" s="17"/>
      <c r="M43" s="17"/>
      <c r="N43" s="17"/>
      <c r="O43" s="17"/>
      <c r="P43" s="17"/>
      <c r="Q43" s="17">
        <v>28</v>
      </c>
      <c r="R43" s="17">
        <v>22</v>
      </c>
      <c r="S43" s="17">
        <v>18</v>
      </c>
      <c r="T43" s="17">
        <v>17</v>
      </c>
      <c r="U43" s="17">
        <v>19</v>
      </c>
      <c r="V43" s="11">
        <v>0</v>
      </c>
      <c r="W43" s="17">
        <v>1</v>
      </c>
      <c r="X43" s="11">
        <v>1</v>
      </c>
      <c r="Y43" s="11">
        <v>1</v>
      </c>
      <c r="Z43" s="149">
        <v>0</v>
      </c>
      <c r="AA43" s="11">
        <v>0</v>
      </c>
      <c r="AB43" s="151">
        <v>0</v>
      </c>
    </row>
    <row r="44" spans="1:28" x14ac:dyDescent="0.55000000000000004">
      <c r="A44" s="6" t="s">
        <v>266</v>
      </c>
      <c r="B44" s="7"/>
      <c r="C44" s="8"/>
      <c r="D44" s="8"/>
      <c r="E44" s="8"/>
      <c r="F44" s="8"/>
      <c r="G44" s="8"/>
      <c r="H44" s="8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>
        <v>3</v>
      </c>
      <c r="V44" s="11">
        <v>9</v>
      </c>
      <c r="W44" s="17">
        <v>10</v>
      </c>
      <c r="X44" s="11">
        <v>7</v>
      </c>
      <c r="Y44" s="11">
        <v>8</v>
      </c>
      <c r="Z44" s="149">
        <v>10</v>
      </c>
      <c r="AA44" s="11">
        <v>16</v>
      </c>
      <c r="AB44" s="151">
        <v>25</v>
      </c>
    </row>
    <row r="45" spans="1:28" x14ac:dyDescent="0.55000000000000004">
      <c r="A45" s="6" t="s">
        <v>267</v>
      </c>
      <c r="B45" s="15"/>
      <c r="C45" s="5"/>
      <c r="D45" s="5"/>
      <c r="E45" s="8"/>
      <c r="F45" s="8"/>
      <c r="G45" s="8"/>
      <c r="H45" s="8"/>
      <c r="I45" s="11" t="s">
        <v>30</v>
      </c>
      <c r="J45" s="11" t="s">
        <v>30</v>
      </c>
      <c r="K45" s="11" t="s">
        <v>30</v>
      </c>
      <c r="L45" s="11">
        <v>0</v>
      </c>
      <c r="M45" s="11">
        <v>1</v>
      </c>
      <c r="N45" s="11">
        <v>4</v>
      </c>
      <c r="O45" s="11">
        <v>0</v>
      </c>
      <c r="P45" s="11">
        <v>0</v>
      </c>
      <c r="Q45" s="17"/>
      <c r="R45" s="17"/>
      <c r="S45" s="17"/>
      <c r="T45" s="17"/>
      <c r="U45" s="17">
        <v>4</v>
      </c>
      <c r="V45" s="11">
        <v>8</v>
      </c>
      <c r="W45" s="17">
        <v>3</v>
      </c>
      <c r="X45" s="11">
        <v>1</v>
      </c>
      <c r="Y45" s="11">
        <v>0</v>
      </c>
      <c r="Z45" s="149">
        <v>0</v>
      </c>
      <c r="AA45" s="11">
        <v>0</v>
      </c>
      <c r="AB45" s="151">
        <v>0</v>
      </c>
    </row>
    <row r="46" spans="1:28" x14ac:dyDescent="0.55000000000000004">
      <c r="A46" s="9" t="s">
        <v>268</v>
      </c>
      <c r="B46" s="15"/>
      <c r="C46" s="5"/>
      <c r="D46" s="5"/>
      <c r="E46" s="8"/>
      <c r="F46" s="8"/>
      <c r="G46" s="8"/>
      <c r="H46" s="8"/>
      <c r="I46" s="11"/>
      <c r="J46" s="11"/>
      <c r="K46" s="11"/>
      <c r="L46" s="11"/>
      <c r="M46" s="11"/>
      <c r="Q46" s="11">
        <v>0</v>
      </c>
      <c r="R46" s="11">
        <v>0</v>
      </c>
      <c r="S46" s="11">
        <v>2</v>
      </c>
      <c r="T46" s="11">
        <v>1</v>
      </c>
      <c r="U46" s="11">
        <v>0</v>
      </c>
      <c r="V46" s="11">
        <v>2</v>
      </c>
      <c r="W46" s="17">
        <v>0</v>
      </c>
      <c r="X46" s="11">
        <v>0</v>
      </c>
      <c r="Y46" s="11">
        <v>0</v>
      </c>
      <c r="Z46" s="149">
        <v>0</v>
      </c>
      <c r="AA46" s="11">
        <v>0</v>
      </c>
      <c r="AB46" s="151">
        <v>0</v>
      </c>
    </row>
    <row r="47" spans="1:28" ht="16.899999999999999" customHeight="1" x14ac:dyDescent="0.55000000000000004">
      <c r="A47" s="98" t="s">
        <v>54</v>
      </c>
      <c r="B47" s="7"/>
      <c r="C47" s="8"/>
      <c r="D47" s="8"/>
      <c r="E47" s="8"/>
      <c r="F47" s="8"/>
      <c r="G47" s="8"/>
      <c r="H47" s="8"/>
      <c r="I47" s="8"/>
      <c r="J47" s="17"/>
      <c r="K47" s="17"/>
      <c r="L47" s="17"/>
      <c r="M47" s="17"/>
      <c r="N47" s="17"/>
      <c r="O47" s="17"/>
      <c r="T47" s="11">
        <v>8</v>
      </c>
      <c r="U47" s="11">
        <v>13</v>
      </c>
      <c r="V47" s="11">
        <v>18</v>
      </c>
      <c r="W47" s="17">
        <v>20</v>
      </c>
      <c r="X47" s="17">
        <v>11</v>
      </c>
      <c r="Y47" s="108">
        <v>0</v>
      </c>
      <c r="Z47" s="149">
        <v>0</v>
      </c>
      <c r="AA47" s="11">
        <v>0</v>
      </c>
      <c r="AB47" s="151">
        <v>1</v>
      </c>
    </row>
    <row r="48" spans="1:28" s="85" customFormat="1" x14ac:dyDescent="0.55000000000000004">
      <c r="A48" s="71" t="s">
        <v>55</v>
      </c>
      <c r="B48" s="72">
        <v>422</v>
      </c>
      <c r="C48" s="73">
        <f t="shared" ref="C48:H48" si="0">SUM(C12:C27)</f>
        <v>265</v>
      </c>
      <c r="D48" s="73">
        <f t="shared" si="0"/>
        <v>460</v>
      </c>
      <c r="E48" s="73">
        <f t="shared" si="0"/>
        <v>415</v>
      </c>
      <c r="F48" s="45">
        <f t="shared" si="0"/>
        <v>334</v>
      </c>
      <c r="G48" s="45" t="e">
        <f t="shared" si="0"/>
        <v>#REF!</v>
      </c>
      <c r="H48" s="45" t="e">
        <f t="shared" si="0"/>
        <v>#REF!</v>
      </c>
      <c r="I48" s="45" t="e">
        <f>SUM(I12:I27)+#REF!</f>
        <v>#REF!</v>
      </c>
      <c r="J48" s="45" t="e">
        <f>SUM(J12:J27)+#REF!</f>
        <v>#REF!</v>
      </c>
      <c r="K48" s="45" t="e">
        <f>SUM(K12:K27)+#REF!</f>
        <v>#REF!</v>
      </c>
      <c r="L48" s="45" t="e">
        <f>SUM(L12:L27)+L34+L36+L47</f>
        <v>#REF!</v>
      </c>
      <c r="M48" s="74" t="e">
        <f>M12+M13+M14+M17+M18+M20+M23+M26+M27+M34+#REF!+M36+M47</f>
        <v>#REF!</v>
      </c>
      <c r="N48" s="74" t="e">
        <f>N12+N13+N14+N17+N18+N20+N23+N26+N27+N34+#REF!+N36+N47</f>
        <v>#REF!</v>
      </c>
      <c r="O48" s="74" t="e">
        <f>O12+O13+O14+O17+O18+O20+O23+O26+O27+O34+#REF!+O36+O47</f>
        <v>#REF!</v>
      </c>
      <c r="P48" s="74" t="e">
        <f>P12+P13+P14+P17+P18+P20+P23+P26+P27+P34+#REF!+P36+P47</f>
        <v>#REF!</v>
      </c>
      <c r="Q48" s="74" t="e">
        <f>Q12+Q13+Q14+Q17+Q18+Q20+Q23+Q26+Q27+Q34+#REF!+Q36+Q47</f>
        <v>#REF!</v>
      </c>
      <c r="R48" s="74" t="e">
        <f>R12+R13+R14+R17+R18+R20+R23+R26+R27+R34+#REF!+R36+R47</f>
        <v>#REF!</v>
      </c>
      <c r="S48" s="74" t="e">
        <f>S12+S13+S14+S17+S18+S20+S23+S26+S27+S34+#REF!+S36+S47</f>
        <v>#REF!</v>
      </c>
      <c r="T48" s="167">
        <f t="shared" ref="T48" si="1">T12+T13+T14+T17+T18+T19+T20+T21+T22+T23+T24+T25+T26+T27+T34+T35+T36+T41+T46+T47</f>
        <v>572</v>
      </c>
      <c r="U48" s="167">
        <f t="shared" ref="U48" si="2">U12+U13+U14+U17+U18+U19+U20+U21+U22+U23+U24+U25+U26+U27+U34+U35+U36+U41+U46+U47</f>
        <v>577</v>
      </c>
      <c r="V48" s="167">
        <f t="shared" ref="V48" si="3">V12+V13+V14+V17+V18+V19+V20+V21+V22+V23+V24+V25+V26+V27+V34+V35+V36+V41+V46+V47</f>
        <v>588</v>
      </c>
      <c r="W48" s="167">
        <f t="shared" ref="W48:AB48" si="4">W12+W13+W14+W17+W18+W19+W20+W21+W22+W23+W24+W25+W26+W27+W34+W35+W36+W41+W46+W47</f>
        <v>534</v>
      </c>
      <c r="X48" s="167">
        <f t="shared" si="4"/>
        <v>511</v>
      </c>
      <c r="Y48" s="167">
        <f t="shared" si="4"/>
        <v>473</v>
      </c>
      <c r="Z48" s="167">
        <f t="shared" si="4"/>
        <v>480</v>
      </c>
      <c r="AA48" s="167">
        <f t="shared" si="4"/>
        <v>456</v>
      </c>
      <c r="AB48" s="167">
        <f t="shared" si="4"/>
        <v>416</v>
      </c>
    </row>
    <row r="49" spans="1:29" ht="14.25" customHeight="1" x14ac:dyDescent="0.55000000000000004">
      <c r="A49" s="9" t="s">
        <v>56</v>
      </c>
      <c r="B49" s="15"/>
      <c r="C49" s="5"/>
      <c r="D49" s="5"/>
      <c r="E49" s="5"/>
      <c r="F49" s="11"/>
      <c r="G49" s="11"/>
      <c r="H49" s="11"/>
      <c r="I49" s="11"/>
      <c r="J49" s="11"/>
      <c r="K49" s="11"/>
      <c r="L49" s="11"/>
      <c r="M49" s="11"/>
      <c r="P49" s="11">
        <v>2</v>
      </c>
      <c r="Q49" s="11">
        <v>1</v>
      </c>
      <c r="R49" s="11">
        <v>2</v>
      </c>
      <c r="S49" s="11">
        <v>1</v>
      </c>
      <c r="T49" s="11">
        <v>2</v>
      </c>
      <c r="U49" s="11">
        <v>4</v>
      </c>
      <c r="V49" s="11">
        <v>5</v>
      </c>
      <c r="W49" s="11">
        <v>5</v>
      </c>
      <c r="X49" s="11">
        <v>2</v>
      </c>
      <c r="Y49" s="108">
        <v>1</v>
      </c>
      <c r="Z49" s="183">
        <v>2</v>
      </c>
      <c r="AA49" s="11">
        <v>1</v>
      </c>
      <c r="AB49" s="177">
        <v>0</v>
      </c>
      <c r="AC49" s="10"/>
    </row>
    <row r="50" spans="1:29" x14ac:dyDescent="0.55000000000000004">
      <c r="A50" s="10" t="s">
        <v>269</v>
      </c>
      <c r="B50" s="12"/>
      <c r="C50" s="13"/>
      <c r="D50" s="13"/>
      <c r="E50" s="13"/>
      <c r="F50" s="14"/>
      <c r="G50" s="14"/>
      <c r="H50" s="14"/>
      <c r="I50" s="14"/>
      <c r="J50" s="14"/>
      <c r="K50" s="14"/>
      <c r="L50" s="14"/>
      <c r="M50" s="74" t="e">
        <f>#REF!+M182+M53</f>
        <v>#REF!</v>
      </c>
      <c r="N50" s="74" t="e">
        <f>#REF!+N182+N53</f>
        <v>#REF!</v>
      </c>
      <c r="O50" s="74" t="e">
        <f>#REF!+O182+O53</f>
        <v>#REF!</v>
      </c>
      <c r="P50" s="11">
        <v>26</v>
      </c>
      <c r="Q50" s="11">
        <v>28</v>
      </c>
      <c r="R50" s="64">
        <v>21</v>
      </c>
      <c r="S50" s="64">
        <v>22</v>
      </c>
      <c r="T50" s="11">
        <v>16</v>
      </c>
      <c r="U50" s="11">
        <v>5</v>
      </c>
      <c r="V50" s="11">
        <v>14</v>
      </c>
      <c r="W50" s="11">
        <v>13</v>
      </c>
      <c r="X50" s="11">
        <v>10</v>
      </c>
      <c r="Y50" s="11">
        <v>12</v>
      </c>
      <c r="Z50" s="183">
        <v>13</v>
      </c>
      <c r="AA50" s="11">
        <v>12</v>
      </c>
      <c r="AB50" s="151">
        <v>9</v>
      </c>
      <c r="AC50" s="10"/>
    </row>
    <row r="51" spans="1:29" ht="14.25" customHeight="1" x14ac:dyDescent="0.55000000000000004">
      <c r="A51" s="9" t="s">
        <v>57</v>
      </c>
      <c r="B51" s="15"/>
      <c r="C51" s="5"/>
      <c r="D51" s="5"/>
      <c r="E51" s="5"/>
      <c r="F51" s="11"/>
      <c r="G51" s="11"/>
      <c r="H51" s="11"/>
      <c r="I51" s="11"/>
      <c r="J51" s="11"/>
      <c r="K51" s="11"/>
      <c r="L51" s="11"/>
      <c r="M51" s="11"/>
      <c r="U51" s="11"/>
      <c r="X51" s="11">
        <v>0</v>
      </c>
      <c r="Y51" s="108">
        <v>0</v>
      </c>
      <c r="Z51" s="183">
        <v>1</v>
      </c>
      <c r="AA51" s="11">
        <v>4</v>
      </c>
      <c r="AB51" s="177">
        <v>1</v>
      </c>
      <c r="AC51" s="10"/>
    </row>
    <row r="52" spans="1:29" ht="16.5" customHeight="1" x14ac:dyDescent="0.55000000000000004">
      <c r="A52" s="10" t="s">
        <v>58</v>
      </c>
      <c r="B52" s="15" t="s">
        <v>34</v>
      </c>
      <c r="C52" s="5" t="s">
        <v>34</v>
      </c>
      <c r="D52" s="5">
        <v>3</v>
      </c>
      <c r="E52" s="5">
        <v>8</v>
      </c>
      <c r="F52" s="11">
        <v>24</v>
      </c>
      <c r="G52" s="11">
        <v>12</v>
      </c>
      <c r="H52" s="11">
        <v>6</v>
      </c>
      <c r="I52" s="11">
        <v>9</v>
      </c>
      <c r="J52" s="11">
        <v>2</v>
      </c>
      <c r="K52" s="11">
        <v>6</v>
      </c>
      <c r="L52" s="11">
        <v>7</v>
      </c>
      <c r="M52" s="11">
        <v>3</v>
      </c>
      <c r="N52" s="11">
        <v>5</v>
      </c>
      <c r="O52" s="11">
        <v>7</v>
      </c>
      <c r="P52" s="11">
        <v>4</v>
      </c>
      <c r="Q52" s="11">
        <v>0</v>
      </c>
      <c r="R52" s="11">
        <v>5</v>
      </c>
      <c r="S52" s="11">
        <v>3</v>
      </c>
      <c r="T52" s="11">
        <v>6</v>
      </c>
      <c r="U52" s="11">
        <v>6</v>
      </c>
      <c r="V52" s="11">
        <v>9</v>
      </c>
      <c r="W52" s="11">
        <v>10</v>
      </c>
      <c r="X52" s="11">
        <v>1</v>
      </c>
      <c r="Y52" s="185">
        <v>2</v>
      </c>
      <c r="Z52" s="183">
        <v>0</v>
      </c>
      <c r="AA52" s="11">
        <v>0</v>
      </c>
      <c r="AB52" s="177">
        <v>0</v>
      </c>
      <c r="AC52" s="10"/>
    </row>
    <row r="53" spans="1:29" x14ac:dyDescent="0.55000000000000004">
      <c r="A53" s="10" t="s">
        <v>270</v>
      </c>
      <c r="B53" s="15"/>
      <c r="C53" s="5"/>
      <c r="D53" s="5"/>
      <c r="E53" s="5"/>
      <c r="F53" s="11"/>
      <c r="G53" s="11"/>
      <c r="H53" s="11"/>
      <c r="I53" s="11">
        <v>0</v>
      </c>
      <c r="J53" s="11">
        <v>0</v>
      </c>
      <c r="K53" s="11">
        <v>0</v>
      </c>
      <c r="L53" s="11">
        <v>0</v>
      </c>
      <c r="M53" s="11">
        <v>30</v>
      </c>
      <c r="N53" s="11">
        <v>30</v>
      </c>
      <c r="O53" s="11">
        <v>32</v>
      </c>
      <c r="P53" s="11">
        <v>18</v>
      </c>
      <c r="R53" s="64"/>
      <c r="S53" s="64">
        <v>23</v>
      </c>
      <c r="T53" s="11">
        <v>25</v>
      </c>
      <c r="U53" s="11">
        <v>25</v>
      </c>
      <c r="V53" s="11">
        <v>48</v>
      </c>
      <c r="W53" s="11">
        <v>31</v>
      </c>
      <c r="X53" s="11">
        <v>15</v>
      </c>
      <c r="Y53" s="11">
        <v>30</v>
      </c>
      <c r="Z53" s="183">
        <v>22</v>
      </c>
      <c r="AA53" s="11">
        <v>13</v>
      </c>
      <c r="AB53" s="151">
        <v>11</v>
      </c>
      <c r="AC53" s="10"/>
    </row>
    <row r="54" spans="1:29" x14ac:dyDescent="0.55000000000000004">
      <c r="A54" s="10" t="s">
        <v>272</v>
      </c>
      <c r="B54" s="15"/>
      <c r="C54" s="5"/>
      <c r="D54" s="5"/>
      <c r="E54" s="5"/>
      <c r="F54" s="11"/>
      <c r="G54" s="11"/>
      <c r="H54" s="11"/>
      <c r="I54" s="11"/>
      <c r="J54" s="11"/>
      <c r="K54" s="11"/>
      <c r="L54" s="11"/>
      <c r="M54" s="11"/>
      <c r="Q54" s="11">
        <v>5</v>
      </c>
      <c r="R54" s="64">
        <v>3</v>
      </c>
      <c r="S54" s="64">
        <v>2</v>
      </c>
      <c r="T54" s="11">
        <v>5</v>
      </c>
      <c r="U54" s="11">
        <v>1</v>
      </c>
      <c r="V54" s="11">
        <v>5</v>
      </c>
      <c r="W54" s="11">
        <v>2</v>
      </c>
      <c r="X54" s="11">
        <v>0</v>
      </c>
      <c r="Y54" s="11">
        <v>0</v>
      </c>
      <c r="Z54" s="183">
        <v>0</v>
      </c>
      <c r="AA54" s="11">
        <v>0</v>
      </c>
      <c r="AB54" s="151">
        <v>0</v>
      </c>
      <c r="AC54" s="10"/>
    </row>
    <row r="55" spans="1:29" x14ac:dyDescent="0.55000000000000004">
      <c r="A55" s="29" t="s">
        <v>42</v>
      </c>
      <c r="X55" s="11">
        <v>0</v>
      </c>
      <c r="Y55" s="11">
        <v>0</v>
      </c>
      <c r="Z55" s="183">
        <v>0</v>
      </c>
      <c r="AA55" s="11">
        <v>1</v>
      </c>
      <c r="AB55" s="177">
        <v>1</v>
      </c>
      <c r="AC55" s="10"/>
    </row>
    <row r="56" spans="1:29" x14ac:dyDescent="0.55000000000000004">
      <c r="A56" s="10" t="s">
        <v>273</v>
      </c>
      <c r="B56" s="15"/>
      <c r="C56" s="5"/>
      <c r="D56" s="5"/>
      <c r="E56" s="5"/>
      <c r="F56" s="11"/>
      <c r="G56" s="11"/>
      <c r="H56" s="11"/>
      <c r="I56" s="11"/>
      <c r="J56" s="11"/>
      <c r="K56" s="11"/>
      <c r="L56" s="11"/>
      <c r="M56" s="11"/>
      <c r="R56" s="64"/>
      <c r="S56" s="64">
        <v>1</v>
      </c>
      <c r="T56" s="11">
        <v>1</v>
      </c>
      <c r="U56" s="11">
        <v>3</v>
      </c>
      <c r="V56" s="11">
        <v>5</v>
      </c>
      <c r="W56" s="11">
        <v>8</v>
      </c>
      <c r="X56" s="11">
        <v>0</v>
      </c>
      <c r="Y56" s="11">
        <v>0</v>
      </c>
      <c r="Z56" s="183">
        <v>0</v>
      </c>
      <c r="AA56" s="11">
        <v>0</v>
      </c>
      <c r="AB56" s="151">
        <v>0</v>
      </c>
      <c r="AC56" s="10"/>
    </row>
    <row r="57" spans="1:29" s="85" customFormat="1" x14ac:dyDescent="0.55000000000000004">
      <c r="A57" s="10" t="s">
        <v>60</v>
      </c>
      <c r="B57" s="10"/>
      <c r="C57" s="10"/>
      <c r="D57" s="10"/>
      <c r="E57" s="10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>
        <v>3</v>
      </c>
      <c r="S57" s="11">
        <v>2</v>
      </c>
      <c r="T57" s="11">
        <v>8</v>
      </c>
      <c r="U57" s="11">
        <v>7</v>
      </c>
      <c r="V57" s="11">
        <v>12</v>
      </c>
      <c r="W57" s="11">
        <v>12</v>
      </c>
      <c r="X57" s="11">
        <v>11</v>
      </c>
      <c r="Y57" s="120">
        <v>8</v>
      </c>
      <c r="Z57" s="183">
        <v>10</v>
      </c>
      <c r="AA57" s="151">
        <v>9</v>
      </c>
      <c r="AB57" s="177">
        <v>9</v>
      </c>
      <c r="AC57" s="184"/>
    </row>
    <row r="58" spans="1:29" x14ac:dyDescent="0.55000000000000004">
      <c r="A58" s="10" t="s">
        <v>59</v>
      </c>
      <c r="B58" s="10"/>
      <c r="C58" s="10"/>
      <c r="D58" s="10"/>
      <c r="E58" s="10"/>
      <c r="F58" s="11">
        <v>0</v>
      </c>
      <c r="G58" s="11">
        <v>0</v>
      </c>
      <c r="H58" s="11">
        <v>0</v>
      </c>
      <c r="I58" s="11">
        <v>1</v>
      </c>
      <c r="J58" s="11">
        <v>2</v>
      </c>
      <c r="K58" s="11">
        <v>4</v>
      </c>
      <c r="L58" s="11">
        <v>1</v>
      </c>
      <c r="M58" s="11">
        <v>3</v>
      </c>
      <c r="N58" s="11">
        <v>2</v>
      </c>
      <c r="O58" s="11">
        <v>3</v>
      </c>
      <c r="P58" s="11">
        <v>1</v>
      </c>
      <c r="Q58" s="11">
        <v>1</v>
      </c>
      <c r="R58" s="11">
        <v>0</v>
      </c>
      <c r="S58" s="11">
        <v>1</v>
      </c>
      <c r="T58" s="11">
        <v>3</v>
      </c>
      <c r="U58" s="11">
        <v>3</v>
      </c>
      <c r="V58" s="11">
        <v>2</v>
      </c>
      <c r="W58" s="11">
        <v>0</v>
      </c>
      <c r="X58" s="11">
        <v>1</v>
      </c>
      <c r="Y58" s="108">
        <v>0</v>
      </c>
      <c r="Z58" s="183">
        <v>0</v>
      </c>
      <c r="AA58" s="11">
        <v>0</v>
      </c>
      <c r="AB58" s="177">
        <v>0</v>
      </c>
      <c r="AC58" s="10"/>
    </row>
    <row r="59" spans="1:29" x14ac:dyDescent="0.55000000000000004">
      <c r="A59" s="10" t="s">
        <v>274</v>
      </c>
      <c r="B59" s="15"/>
      <c r="C59" s="5"/>
      <c r="D59" s="5"/>
      <c r="E59" s="5"/>
      <c r="F59" s="11"/>
      <c r="G59" s="11"/>
      <c r="H59" s="11"/>
      <c r="I59" s="11"/>
      <c r="J59" s="11"/>
      <c r="K59" s="11"/>
      <c r="L59" s="11"/>
      <c r="M59" s="11"/>
      <c r="Q59" s="11">
        <v>16</v>
      </c>
      <c r="R59" s="64">
        <v>20</v>
      </c>
      <c r="S59" s="64"/>
      <c r="U59" s="11"/>
      <c r="X59" s="11">
        <v>0</v>
      </c>
      <c r="Y59" s="11">
        <v>0</v>
      </c>
      <c r="Z59" s="183">
        <v>0</v>
      </c>
      <c r="AA59" s="11">
        <v>0</v>
      </c>
      <c r="AB59" s="151">
        <v>0</v>
      </c>
      <c r="AC59" s="10"/>
    </row>
    <row r="60" spans="1:29" x14ac:dyDescent="0.55000000000000004">
      <c r="A60" s="75" t="s">
        <v>61</v>
      </c>
      <c r="B60" s="14"/>
      <c r="C60" s="81"/>
      <c r="D60" s="81"/>
      <c r="E60" s="81"/>
      <c r="F60" s="81"/>
      <c r="G60" s="81"/>
      <c r="H60" s="81"/>
      <c r="I60" s="81"/>
      <c r="J60" s="81"/>
      <c r="K60" s="37"/>
      <c r="L60" s="45">
        <f>L49+L58+L57</f>
        <v>1</v>
      </c>
      <c r="M60" s="45">
        <f>M49+M58+M57</f>
        <v>3</v>
      </c>
      <c r="N60" s="45">
        <f t="shared" ref="N60:V60" si="5">N49+N52+N58+N57</f>
        <v>7</v>
      </c>
      <c r="O60" s="45">
        <f t="shared" si="5"/>
        <v>10</v>
      </c>
      <c r="P60" s="45">
        <f t="shared" si="5"/>
        <v>7</v>
      </c>
      <c r="Q60" s="45">
        <f t="shared" si="5"/>
        <v>2</v>
      </c>
      <c r="R60" s="45">
        <f t="shared" si="5"/>
        <v>10</v>
      </c>
      <c r="S60" s="45">
        <f t="shared" si="5"/>
        <v>7</v>
      </c>
      <c r="T60" s="45">
        <f t="shared" si="5"/>
        <v>19</v>
      </c>
      <c r="U60" s="45">
        <f t="shared" si="5"/>
        <v>20</v>
      </c>
      <c r="V60" s="45">
        <f t="shared" si="5"/>
        <v>28</v>
      </c>
      <c r="W60" s="119">
        <f t="shared" ref="W60:AB60" si="6">SUM(W49:W59)</f>
        <v>81</v>
      </c>
      <c r="X60" s="119">
        <f t="shared" si="6"/>
        <v>40</v>
      </c>
      <c r="Y60" s="119">
        <f t="shared" si="6"/>
        <v>53</v>
      </c>
      <c r="Z60" s="140">
        <f t="shared" si="6"/>
        <v>48</v>
      </c>
      <c r="AA60" s="140">
        <f t="shared" si="6"/>
        <v>40</v>
      </c>
      <c r="AB60" s="119">
        <f t="shared" si="6"/>
        <v>31</v>
      </c>
      <c r="AC60" s="10"/>
    </row>
    <row r="61" spans="1:29" s="2" customFormat="1" ht="13.5" customHeight="1" x14ac:dyDescent="0.55000000000000004">
      <c r="A61" s="4" t="s">
        <v>62</v>
      </c>
      <c r="B61" s="24"/>
      <c r="C61" s="25"/>
      <c r="D61" s="25">
        <f t="shared" ref="D61:L61" si="7">SUM(D48,D6)</f>
        <v>518</v>
      </c>
      <c r="E61" s="25">
        <f t="shared" si="7"/>
        <v>468</v>
      </c>
      <c r="F61" s="25">
        <f t="shared" si="7"/>
        <v>384</v>
      </c>
      <c r="G61" s="25" t="e">
        <f t="shared" si="7"/>
        <v>#REF!</v>
      </c>
      <c r="H61" s="25" t="e">
        <f t="shared" si="7"/>
        <v>#REF!</v>
      </c>
      <c r="I61" s="25" t="e">
        <f t="shared" si="7"/>
        <v>#REF!</v>
      </c>
      <c r="J61" s="25" t="e">
        <f t="shared" si="7"/>
        <v>#REF!</v>
      </c>
      <c r="K61" s="25" t="e">
        <f t="shared" si="7"/>
        <v>#REF!</v>
      </c>
      <c r="L61" s="25" t="e">
        <f t="shared" si="7"/>
        <v>#REF!</v>
      </c>
      <c r="M61" s="25" t="e">
        <f t="shared" ref="M61:AB61" si="8">SUM(M48,M60,M11)</f>
        <v>#REF!</v>
      </c>
      <c r="N61" s="25" t="e">
        <f t="shared" si="8"/>
        <v>#REF!</v>
      </c>
      <c r="O61" s="25" t="e">
        <f t="shared" si="8"/>
        <v>#REF!</v>
      </c>
      <c r="P61" s="25" t="e">
        <f t="shared" si="8"/>
        <v>#REF!</v>
      </c>
      <c r="Q61" s="25" t="e">
        <f t="shared" si="8"/>
        <v>#REF!</v>
      </c>
      <c r="R61" s="25" t="e">
        <f t="shared" si="8"/>
        <v>#REF!</v>
      </c>
      <c r="S61" s="25" t="e">
        <f t="shared" si="8"/>
        <v>#REF!</v>
      </c>
      <c r="T61" s="25">
        <f t="shared" si="8"/>
        <v>688</v>
      </c>
      <c r="U61" s="25">
        <f t="shared" si="8"/>
        <v>700</v>
      </c>
      <c r="V61" s="25">
        <f t="shared" si="8"/>
        <v>720</v>
      </c>
      <c r="W61" s="25">
        <f t="shared" si="8"/>
        <v>721</v>
      </c>
      <c r="X61" s="25">
        <f t="shared" si="8"/>
        <v>663</v>
      </c>
      <c r="Y61" s="25">
        <f t="shared" si="8"/>
        <v>741</v>
      </c>
      <c r="Z61" s="141">
        <f t="shared" si="8"/>
        <v>752</v>
      </c>
      <c r="AA61" s="141">
        <f t="shared" si="8"/>
        <v>726</v>
      </c>
      <c r="AB61" s="168">
        <f t="shared" si="8"/>
        <v>677</v>
      </c>
    </row>
    <row r="62" spans="1:29" ht="13.5" customHeight="1" x14ac:dyDescent="0.55000000000000004">
      <c r="A62" s="155" t="s">
        <v>63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55"/>
      <c r="O62" s="55"/>
      <c r="P62" s="55"/>
      <c r="Q62" s="55"/>
      <c r="R62" s="55"/>
      <c r="S62" s="55"/>
      <c r="T62" s="55"/>
      <c r="U62" s="55"/>
      <c r="Y62" s="11"/>
      <c r="Z62" s="149"/>
    </row>
    <row r="63" spans="1:29" x14ac:dyDescent="0.55000000000000004">
      <c r="A63" s="9" t="s">
        <v>64</v>
      </c>
      <c r="B63" s="7"/>
      <c r="C63" s="8"/>
      <c r="D63" s="8"/>
      <c r="E63" s="8"/>
      <c r="F63" s="17"/>
      <c r="G63" s="17"/>
      <c r="H63" s="17"/>
      <c r="I63" s="11"/>
      <c r="J63" s="11"/>
      <c r="K63" s="11"/>
      <c r="L63" s="11"/>
      <c r="M63" s="23"/>
      <c r="N63" s="23"/>
      <c r="O63" s="23"/>
      <c r="P63" s="11">
        <v>0</v>
      </c>
      <c r="Q63" s="11">
        <v>0</v>
      </c>
      <c r="R63" s="11">
        <v>0</v>
      </c>
      <c r="S63" s="11">
        <v>0</v>
      </c>
      <c r="T63" s="11">
        <v>3</v>
      </c>
      <c r="U63" s="11">
        <v>4</v>
      </c>
      <c r="V63" s="11">
        <v>6</v>
      </c>
      <c r="W63" s="11">
        <v>6</v>
      </c>
      <c r="X63" s="17">
        <v>7</v>
      </c>
      <c r="Y63" s="108">
        <v>11</v>
      </c>
      <c r="Z63" s="149">
        <v>13</v>
      </c>
      <c r="AA63" s="150">
        <v>14</v>
      </c>
      <c r="AB63" s="151">
        <v>12</v>
      </c>
    </row>
    <row r="64" spans="1:29" s="2" customFormat="1" x14ac:dyDescent="0.55000000000000004">
      <c r="A64" s="22" t="s">
        <v>65</v>
      </c>
      <c r="B64" s="24"/>
      <c r="C64" s="25"/>
      <c r="D64" s="25"/>
      <c r="E64" s="25"/>
      <c r="F64" s="25"/>
      <c r="G64" s="5" t="s">
        <v>30</v>
      </c>
      <c r="H64" s="5" t="s">
        <v>30</v>
      </c>
      <c r="I64" s="5" t="s">
        <v>30</v>
      </c>
      <c r="J64" s="5" t="s">
        <v>30</v>
      </c>
      <c r="K64" s="5">
        <v>11</v>
      </c>
      <c r="L64" s="5">
        <v>36</v>
      </c>
      <c r="M64" s="5">
        <v>37</v>
      </c>
      <c r="N64" s="11">
        <v>42</v>
      </c>
      <c r="O64" s="11">
        <v>38</v>
      </c>
      <c r="P64" s="11">
        <v>41</v>
      </c>
      <c r="Q64" s="11">
        <v>39</v>
      </c>
      <c r="R64" s="64">
        <v>45</v>
      </c>
      <c r="S64" s="64">
        <v>49</v>
      </c>
      <c r="T64" s="11">
        <v>53</v>
      </c>
      <c r="U64" s="11">
        <v>55</v>
      </c>
      <c r="V64" s="11">
        <v>54</v>
      </c>
      <c r="W64" s="11">
        <v>53</v>
      </c>
      <c r="X64" s="11">
        <v>60</v>
      </c>
      <c r="Y64" s="108">
        <v>62</v>
      </c>
      <c r="Z64" s="135">
        <v>52</v>
      </c>
      <c r="AA64" s="150">
        <v>50</v>
      </c>
      <c r="AB64" s="176">
        <f>SUM(AB65:AB67)</f>
        <v>51</v>
      </c>
    </row>
    <row r="65" spans="1:28" s="2" customFormat="1" x14ac:dyDescent="0.55000000000000004">
      <c r="A65" s="19" t="s">
        <v>35</v>
      </c>
      <c r="B65" s="57"/>
      <c r="C65" s="58"/>
      <c r="D65" s="58"/>
      <c r="E65" s="58"/>
      <c r="F65" s="58"/>
      <c r="G65" s="8"/>
      <c r="H65" s="8"/>
      <c r="I65" s="8"/>
      <c r="J65" s="8"/>
      <c r="K65" s="8"/>
      <c r="L65" s="8"/>
      <c r="M65" s="8"/>
      <c r="N65" s="17"/>
      <c r="O65" s="17"/>
      <c r="P65" s="17"/>
      <c r="Q65" s="17"/>
      <c r="R65" s="56">
        <v>1</v>
      </c>
      <c r="S65" s="56">
        <v>0</v>
      </c>
      <c r="T65" s="17">
        <v>0</v>
      </c>
      <c r="U65" s="11">
        <v>0</v>
      </c>
      <c r="V65" s="11">
        <v>0</v>
      </c>
      <c r="W65" s="11">
        <v>0</v>
      </c>
      <c r="X65" s="11">
        <v>0</v>
      </c>
      <c r="Y65" s="108">
        <v>0</v>
      </c>
      <c r="Z65" s="135">
        <v>0</v>
      </c>
      <c r="AA65" s="11">
        <v>0</v>
      </c>
      <c r="AB65" s="176">
        <v>0</v>
      </c>
    </row>
    <row r="66" spans="1:28" x14ac:dyDescent="0.55000000000000004">
      <c r="A66" s="59" t="s">
        <v>66</v>
      </c>
      <c r="B66" s="7">
        <v>23</v>
      </c>
      <c r="C66" s="8">
        <v>34</v>
      </c>
      <c r="D66" s="8">
        <v>35</v>
      </c>
      <c r="E66" s="8">
        <v>33</v>
      </c>
      <c r="F66" s="17">
        <v>32</v>
      </c>
      <c r="G66" s="17">
        <v>22</v>
      </c>
      <c r="H66" s="17">
        <v>17</v>
      </c>
      <c r="I66" s="17">
        <v>24</v>
      </c>
      <c r="J66" s="17">
        <v>17</v>
      </c>
      <c r="K66" s="17">
        <v>18</v>
      </c>
      <c r="L66" s="17">
        <v>21</v>
      </c>
      <c r="M66" s="17">
        <v>20</v>
      </c>
      <c r="N66" s="17">
        <v>24</v>
      </c>
      <c r="O66" s="17">
        <v>18</v>
      </c>
      <c r="P66" s="17">
        <v>19</v>
      </c>
      <c r="Q66" s="17">
        <v>17</v>
      </c>
      <c r="R66" s="56">
        <v>20</v>
      </c>
      <c r="S66" s="56">
        <v>24</v>
      </c>
      <c r="T66" s="17">
        <v>29</v>
      </c>
      <c r="U66" s="11">
        <v>27</v>
      </c>
      <c r="V66" s="11">
        <v>26</v>
      </c>
      <c r="W66" s="11">
        <v>23</v>
      </c>
      <c r="X66" s="17">
        <v>24</v>
      </c>
      <c r="Y66" s="120">
        <v>22</v>
      </c>
      <c r="Z66" s="149">
        <v>15</v>
      </c>
      <c r="AA66" s="11">
        <v>14</v>
      </c>
      <c r="AB66" s="151">
        <v>18</v>
      </c>
    </row>
    <row r="67" spans="1:28" x14ac:dyDescent="0.55000000000000004">
      <c r="A67" s="59" t="s">
        <v>67</v>
      </c>
      <c r="B67" s="7"/>
      <c r="C67" s="8"/>
      <c r="D67" s="8"/>
      <c r="E67" s="8">
        <v>0</v>
      </c>
      <c r="F67" s="17">
        <v>0</v>
      </c>
      <c r="G67" s="17">
        <v>4</v>
      </c>
      <c r="H67" s="17">
        <v>7</v>
      </c>
      <c r="I67" s="17">
        <v>8</v>
      </c>
      <c r="J67" s="17">
        <v>7</v>
      </c>
      <c r="K67" s="17">
        <v>11</v>
      </c>
      <c r="L67" s="17">
        <v>13</v>
      </c>
      <c r="M67" s="17">
        <v>13</v>
      </c>
      <c r="N67" s="17">
        <v>15</v>
      </c>
      <c r="O67" s="17">
        <v>21</v>
      </c>
      <c r="P67" s="17">
        <v>23</v>
      </c>
      <c r="Q67" s="17">
        <v>22</v>
      </c>
      <c r="R67" s="56">
        <v>24</v>
      </c>
      <c r="S67" s="56">
        <v>25</v>
      </c>
      <c r="T67" s="17">
        <v>24</v>
      </c>
      <c r="U67" s="11">
        <v>28</v>
      </c>
      <c r="V67" s="11">
        <v>28</v>
      </c>
      <c r="W67" s="17">
        <v>30</v>
      </c>
      <c r="X67" s="17">
        <v>36</v>
      </c>
      <c r="Y67" s="120">
        <v>40</v>
      </c>
      <c r="Z67" s="149">
        <v>37</v>
      </c>
      <c r="AA67" s="11">
        <v>36</v>
      </c>
      <c r="AB67" s="151">
        <v>33</v>
      </c>
    </row>
    <row r="68" spans="1:28" s="2" customFormat="1" x14ac:dyDescent="0.55000000000000004">
      <c r="A68" s="18" t="s">
        <v>68</v>
      </c>
      <c r="B68" s="17"/>
      <c r="C68" s="7"/>
      <c r="D68" s="7" t="s">
        <v>30</v>
      </c>
      <c r="E68" s="7" t="s">
        <v>30</v>
      </c>
      <c r="F68" s="7" t="s">
        <v>30</v>
      </c>
      <c r="G68" s="7" t="s">
        <v>30</v>
      </c>
      <c r="H68" s="15">
        <v>1</v>
      </c>
      <c r="I68" s="15">
        <v>1</v>
      </c>
      <c r="J68" s="15">
        <v>2</v>
      </c>
      <c r="K68" s="11">
        <v>3</v>
      </c>
      <c r="L68" s="11">
        <v>2</v>
      </c>
      <c r="M68" s="11">
        <v>2</v>
      </c>
      <c r="N68" s="11">
        <v>2</v>
      </c>
      <c r="O68" s="11">
        <v>2</v>
      </c>
      <c r="P68" s="11">
        <v>8</v>
      </c>
      <c r="Q68" s="11">
        <v>2</v>
      </c>
      <c r="R68" s="64">
        <v>2</v>
      </c>
      <c r="S68" s="64">
        <v>5</v>
      </c>
      <c r="T68" s="11">
        <v>4</v>
      </c>
      <c r="U68" s="11">
        <v>4</v>
      </c>
      <c r="V68" s="11">
        <v>4</v>
      </c>
      <c r="W68" s="11">
        <v>3</v>
      </c>
      <c r="X68" s="11">
        <v>2</v>
      </c>
      <c r="Y68" s="108">
        <v>0</v>
      </c>
      <c r="Z68" s="181">
        <v>0</v>
      </c>
      <c r="AA68" s="11">
        <v>0</v>
      </c>
      <c r="AB68" s="151">
        <v>2</v>
      </c>
    </row>
    <row r="69" spans="1:28" s="2" customFormat="1" x14ac:dyDescent="0.55000000000000004">
      <c r="A69" s="18" t="s">
        <v>69</v>
      </c>
      <c r="B69" s="17"/>
      <c r="C69" s="7"/>
      <c r="D69" s="7"/>
      <c r="E69" s="7"/>
      <c r="F69" s="7"/>
      <c r="G69" s="7"/>
      <c r="H69" s="5" t="s">
        <v>30</v>
      </c>
      <c r="I69" s="5" t="s">
        <v>30</v>
      </c>
      <c r="J69" s="5" t="s">
        <v>30</v>
      </c>
      <c r="K69" s="5" t="s">
        <v>30</v>
      </c>
      <c r="L69" s="11">
        <v>20</v>
      </c>
      <c r="M69" s="11">
        <v>20</v>
      </c>
      <c r="N69" s="11">
        <v>23</v>
      </c>
      <c r="O69" s="11">
        <v>18</v>
      </c>
      <c r="P69" s="11">
        <v>14</v>
      </c>
      <c r="Q69" s="11">
        <v>23</v>
      </c>
      <c r="R69" s="64">
        <v>25</v>
      </c>
      <c r="S69" s="64">
        <v>27</v>
      </c>
      <c r="T69" s="11">
        <v>27</v>
      </c>
      <c r="U69" s="11">
        <v>30</v>
      </c>
      <c r="V69" s="11">
        <v>28</v>
      </c>
      <c r="W69" s="11">
        <v>34</v>
      </c>
      <c r="X69" s="11">
        <v>38</v>
      </c>
      <c r="Y69" s="120">
        <v>40</v>
      </c>
      <c r="Z69" s="181">
        <v>41</v>
      </c>
      <c r="AA69" s="11">
        <v>43</v>
      </c>
      <c r="AB69" s="151">
        <f>SUM(AB70:AB76)</f>
        <v>40</v>
      </c>
    </row>
    <row r="70" spans="1:28" s="2" customFormat="1" x14ac:dyDescent="0.55000000000000004">
      <c r="A70" s="19" t="s">
        <v>35</v>
      </c>
      <c r="B70" s="17"/>
      <c r="C70" s="7"/>
      <c r="D70" s="7"/>
      <c r="E70" s="7"/>
      <c r="F70" s="7"/>
      <c r="G70" s="7"/>
      <c r="H70" s="8"/>
      <c r="I70" s="8"/>
      <c r="J70" s="8"/>
      <c r="K70" s="8"/>
      <c r="L70" s="17"/>
      <c r="M70" s="17"/>
      <c r="N70" s="17"/>
      <c r="O70" s="17"/>
      <c r="P70" s="17"/>
      <c r="Q70" s="17"/>
      <c r="R70" s="56">
        <v>1</v>
      </c>
      <c r="S70" s="56">
        <v>0</v>
      </c>
      <c r="T70" s="17">
        <v>0</v>
      </c>
      <c r="U70" s="11">
        <v>0</v>
      </c>
      <c r="V70" s="11">
        <v>0</v>
      </c>
      <c r="W70" s="17">
        <v>0</v>
      </c>
      <c r="X70" s="17">
        <v>0</v>
      </c>
      <c r="Y70" s="108">
        <v>0</v>
      </c>
      <c r="Z70" s="135">
        <v>0</v>
      </c>
      <c r="AA70" s="11">
        <v>0</v>
      </c>
      <c r="AB70" s="176">
        <v>0</v>
      </c>
    </row>
    <row r="71" spans="1:28" s="2" customFormat="1" x14ac:dyDescent="0.55000000000000004">
      <c r="A71" s="19" t="s">
        <v>70</v>
      </c>
      <c r="B71" s="17"/>
      <c r="C71" s="7"/>
      <c r="D71" s="7"/>
      <c r="E71" s="7"/>
      <c r="F71" s="7"/>
      <c r="G71" s="7"/>
      <c r="H71" s="8"/>
      <c r="I71" s="8"/>
      <c r="J71" s="8"/>
      <c r="K71" s="8"/>
      <c r="L71" s="17"/>
      <c r="M71" s="17"/>
      <c r="N71" s="17"/>
      <c r="O71" s="17"/>
      <c r="P71" s="17"/>
      <c r="Q71" s="17">
        <v>2</v>
      </c>
      <c r="R71" s="56">
        <v>4</v>
      </c>
      <c r="S71" s="56">
        <v>3</v>
      </c>
      <c r="T71" s="17">
        <v>5</v>
      </c>
      <c r="U71" s="11">
        <v>6</v>
      </c>
      <c r="V71" s="11">
        <v>3</v>
      </c>
      <c r="W71" s="11">
        <v>6</v>
      </c>
      <c r="X71" s="17">
        <v>7</v>
      </c>
      <c r="Y71" s="108">
        <v>5</v>
      </c>
      <c r="Z71" s="135">
        <v>7</v>
      </c>
      <c r="AA71" s="11">
        <v>8</v>
      </c>
      <c r="AB71" s="177">
        <v>6</v>
      </c>
    </row>
    <row r="72" spans="1:28" s="2" customFormat="1" x14ac:dyDescent="0.55000000000000004">
      <c r="A72" s="59" t="s">
        <v>71</v>
      </c>
      <c r="B72" s="7"/>
      <c r="C72" s="8"/>
      <c r="D72" s="8"/>
      <c r="E72" s="8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56"/>
      <c r="S72" s="56"/>
      <c r="T72" s="17"/>
      <c r="U72" s="11">
        <v>1</v>
      </c>
      <c r="V72" s="64">
        <v>4</v>
      </c>
      <c r="W72" s="11">
        <v>5</v>
      </c>
      <c r="X72" s="17">
        <v>6</v>
      </c>
      <c r="Y72" s="120">
        <v>6</v>
      </c>
      <c r="Z72" s="135">
        <v>3</v>
      </c>
      <c r="AA72" s="11">
        <v>2</v>
      </c>
      <c r="AB72" s="177">
        <v>0</v>
      </c>
    </row>
    <row r="73" spans="1:28" s="2" customFormat="1" x14ac:dyDescent="0.55000000000000004">
      <c r="A73" s="59" t="s">
        <v>72</v>
      </c>
      <c r="B73" s="7"/>
      <c r="C73" s="8"/>
      <c r="D73" s="8"/>
      <c r="E73" s="8">
        <v>0</v>
      </c>
      <c r="F73" s="17">
        <v>0</v>
      </c>
      <c r="G73" s="17">
        <v>2</v>
      </c>
      <c r="H73" s="17">
        <v>3</v>
      </c>
      <c r="I73" s="17">
        <v>2</v>
      </c>
      <c r="J73" s="17">
        <v>8</v>
      </c>
      <c r="K73" s="17">
        <v>11</v>
      </c>
      <c r="L73" s="17">
        <v>18</v>
      </c>
      <c r="M73" s="17">
        <v>20</v>
      </c>
      <c r="N73" s="17">
        <v>23</v>
      </c>
      <c r="O73" s="17">
        <v>18</v>
      </c>
      <c r="P73" s="17">
        <v>20</v>
      </c>
      <c r="Q73" s="17">
        <v>17</v>
      </c>
      <c r="R73" s="56">
        <v>13</v>
      </c>
      <c r="S73" s="56">
        <v>12</v>
      </c>
      <c r="T73" s="17">
        <v>11</v>
      </c>
      <c r="U73" s="11">
        <v>13</v>
      </c>
      <c r="V73" s="11">
        <v>11</v>
      </c>
      <c r="W73" s="11">
        <v>12</v>
      </c>
      <c r="X73" s="17">
        <v>11</v>
      </c>
      <c r="Y73" s="108">
        <v>10</v>
      </c>
      <c r="Z73" s="135">
        <v>7</v>
      </c>
      <c r="AA73" s="11">
        <v>10</v>
      </c>
      <c r="AB73" s="177">
        <v>10</v>
      </c>
    </row>
    <row r="74" spans="1:28" s="2" customFormat="1" x14ac:dyDescent="0.55000000000000004">
      <c r="A74" s="59" t="s">
        <v>73</v>
      </c>
      <c r="B74" s="7"/>
      <c r="C74" s="8"/>
      <c r="D74" s="8"/>
      <c r="E74" s="8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56">
        <v>2</v>
      </c>
      <c r="S74" s="56">
        <v>2</v>
      </c>
      <c r="T74" s="17">
        <v>1</v>
      </c>
      <c r="U74" s="11">
        <v>3</v>
      </c>
      <c r="V74" s="11">
        <v>2</v>
      </c>
      <c r="W74" s="17">
        <v>2</v>
      </c>
      <c r="X74" s="17">
        <v>3</v>
      </c>
      <c r="Y74" s="108">
        <v>3</v>
      </c>
      <c r="Z74" s="135">
        <v>5</v>
      </c>
      <c r="AA74" s="11">
        <v>4</v>
      </c>
      <c r="AB74" s="177">
        <v>3</v>
      </c>
    </row>
    <row r="75" spans="1:28" s="2" customFormat="1" x14ac:dyDescent="0.55000000000000004">
      <c r="A75" s="59" t="s">
        <v>74</v>
      </c>
      <c r="B75" s="7"/>
      <c r="C75" s="8"/>
      <c r="D75" s="8"/>
      <c r="E75" s="8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>
        <v>1</v>
      </c>
      <c r="R75" s="56">
        <v>2</v>
      </c>
      <c r="S75" s="56">
        <v>6</v>
      </c>
      <c r="T75" s="17">
        <v>7</v>
      </c>
      <c r="U75" s="11">
        <v>4</v>
      </c>
      <c r="V75" s="11">
        <v>6</v>
      </c>
      <c r="W75" s="17">
        <v>5</v>
      </c>
      <c r="X75" s="17">
        <v>3</v>
      </c>
      <c r="Y75" s="108">
        <v>4</v>
      </c>
      <c r="Z75" s="135">
        <v>7</v>
      </c>
      <c r="AA75" s="11">
        <v>6</v>
      </c>
      <c r="AB75" s="177">
        <v>7</v>
      </c>
    </row>
    <row r="76" spans="1:28" s="2" customFormat="1" x14ac:dyDescent="0.55000000000000004">
      <c r="A76" s="59" t="s">
        <v>75</v>
      </c>
      <c r="B76" s="7"/>
      <c r="C76" s="8"/>
      <c r="D76" s="8"/>
      <c r="E76" s="8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>
        <v>3</v>
      </c>
      <c r="R76" s="56">
        <v>3</v>
      </c>
      <c r="S76" s="56">
        <v>4</v>
      </c>
      <c r="T76" s="17">
        <v>3</v>
      </c>
      <c r="U76" s="11">
        <v>3</v>
      </c>
      <c r="V76" s="11">
        <v>2</v>
      </c>
      <c r="W76" s="11">
        <v>4</v>
      </c>
      <c r="X76" s="17">
        <v>8</v>
      </c>
      <c r="Y76" s="108">
        <v>12</v>
      </c>
      <c r="Z76" s="135">
        <v>12</v>
      </c>
      <c r="AA76" s="11">
        <v>13</v>
      </c>
      <c r="AB76" s="177">
        <v>14</v>
      </c>
    </row>
    <row r="77" spans="1:28" s="2" customFormat="1" x14ac:dyDescent="0.55000000000000004">
      <c r="A77" s="83" t="s">
        <v>76</v>
      </c>
      <c r="B77" s="7"/>
      <c r="C77" s="8"/>
      <c r="D77" s="8"/>
      <c r="E77" s="8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56"/>
      <c r="S77" s="56"/>
      <c r="T77" s="17"/>
      <c r="U77" s="11"/>
      <c r="V77" s="64">
        <v>5</v>
      </c>
      <c r="W77" s="11">
        <v>7</v>
      </c>
      <c r="X77" s="11">
        <v>8</v>
      </c>
      <c r="Y77" s="108">
        <v>10</v>
      </c>
      <c r="Z77" s="181">
        <v>11</v>
      </c>
      <c r="AA77" s="11">
        <v>14</v>
      </c>
      <c r="AB77" s="151">
        <f>SUM(AB78:AB81)</f>
        <v>12</v>
      </c>
    </row>
    <row r="78" spans="1:28" s="2" customFormat="1" x14ac:dyDescent="0.55000000000000004">
      <c r="A78" s="59" t="s">
        <v>77</v>
      </c>
      <c r="B78" s="7"/>
      <c r="C78" s="8"/>
      <c r="D78" s="8"/>
      <c r="E78" s="8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56"/>
      <c r="S78" s="56"/>
      <c r="T78" s="17"/>
      <c r="U78" s="11"/>
      <c r="V78" s="56">
        <v>2</v>
      </c>
      <c r="W78" s="11">
        <v>3</v>
      </c>
      <c r="X78" s="17">
        <v>3</v>
      </c>
      <c r="Y78" s="108">
        <v>3</v>
      </c>
      <c r="Z78" s="135">
        <v>2</v>
      </c>
      <c r="AA78" s="11">
        <v>3</v>
      </c>
      <c r="AB78" s="177">
        <v>2</v>
      </c>
    </row>
    <row r="79" spans="1:28" s="2" customFormat="1" x14ac:dyDescent="0.55000000000000004">
      <c r="A79" s="59" t="s">
        <v>78</v>
      </c>
      <c r="B79" s="7"/>
      <c r="C79" s="8"/>
      <c r="D79" s="8"/>
      <c r="E79" s="8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56"/>
      <c r="S79" s="56"/>
      <c r="T79" s="17"/>
      <c r="U79" s="11"/>
      <c r="V79" s="56">
        <v>1</v>
      </c>
      <c r="W79" s="11">
        <v>2</v>
      </c>
      <c r="X79" s="17">
        <v>2</v>
      </c>
      <c r="Y79" s="108">
        <v>2</v>
      </c>
      <c r="Z79" s="135">
        <v>3</v>
      </c>
      <c r="AA79" s="11">
        <v>2</v>
      </c>
      <c r="AB79" s="177">
        <v>2</v>
      </c>
    </row>
    <row r="80" spans="1:28" x14ac:dyDescent="0.55000000000000004">
      <c r="A80" s="59" t="s">
        <v>76</v>
      </c>
      <c r="B80" s="7"/>
      <c r="C80" s="8"/>
      <c r="D80" s="8"/>
      <c r="E80" s="8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56"/>
      <c r="S80" s="56"/>
      <c r="T80" s="17"/>
      <c r="U80" s="11"/>
      <c r="V80" s="64">
        <v>2</v>
      </c>
      <c r="W80" s="11">
        <v>0</v>
      </c>
      <c r="X80" s="17">
        <v>0</v>
      </c>
      <c r="Y80" s="120">
        <v>0</v>
      </c>
      <c r="Z80" s="149">
        <v>0</v>
      </c>
      <c r="AA80" s="11">
        <v>0</v>
      </c>
      <c r="AB80" s="177">
        <v>0</v>
      </c>
    </row>
    <row r="81" spans="1:28" x14ac:dyDescent="0.55000000000000004">
      <c r="A81" s="59" t="s">
        <v>79</v>
      </c>
      <c r="B81" s="7"/>
      <c r="C81" s="8"/>
      <c r="D81" s="8"/>
      <c r="E81" s="8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56"/>
      <c r="S81" s="56"/>
      <c r="T81" s="17"/>
      <c r="U81" s="11"/>
      <c r="V81" s="64">
        <v>0</v>
      </c>
      <c r="W81" s="11">
        <v>2</v>
      </c>
      <c r="X81" s="17">
        <v>3</v>
      </c>
      <c r="Y81" s="108">
        <v>5</v>
      </c>
      <c r="Z81" s="149">
        <v>6</v>
      </c>
      <c r="AA81" s="11">
        <v>9</v>
      </c>
      <c r="AB81" s="177">
        <v>8</v>
      </c>
    </row>
    <row r="82" spans="1:28" x14ac:dyDescent="0.55000000000000004">
      <c r="A82" s="10" t="s">
        <v>80</v>
      </c>
      <c r="B82" s="15">
        <v>11</v>
      </c>
      <c r="C82" s="5">
        <v>15</v>
      </c>
      <c r="D82" s="5">
        <v>13</v>
      </c>
      <c r="E82" s="5">
        <v>11</v>
      </c>
      <c r="F82" s="11">
        <v>10</v>
      </c>
      <c r="G82" s="11">
        <v>9</v>
      </c>
      <c r="H82" s="11">
        <v>11</v>
      </c>
      <c r="I82" s="11">
        <v>14</v>
      </c>
      <c r="J82" s="11">
        <v>18</v>
      </c>
      <c r="K82" s="11">
        <v>10</v>
      </c>
      <c r="L82" s="11">
        <v>24</v>
      </c>
      <c r="M82" s="11">
        <v>27</v>
      </c>
      <c r="N82" s="11">
        <v>27</v>
      </c>
      <c r="O82" s="11">
        <v>25</v>
      </c>
      <c r="P82" s="11">
        <v>26</v>
      </c>
      <c r="Q82" s="11">
        <v>28</v>
      </c>
      <c r="R82" s="64">
        <v>36</v>
      </c>
      <c r="S82" s="64">
        <v>36</v>
      </c>
      <c r="T82" s="11">
        <v>35</v>
      </c>
      <c r="U82" s="11">
        <v>36</v>
      </c>
      <c r="V82" s="56">
        <v>40</v>
      </c>
      <c r="W82" s="11">
        <v>43</v>
      </c>
      <c r="X82" s="11">
        <v>35</v>
      </c>
      <c r="Y82" s="108">
        <v>31</v>
      </c>
      <c r="Z82" s="149">
        <v>33</v>
      </c>
      <c r="AA82" s="11">
        <v>27</v>
      </c>
      <c r="AB82" s="151">
        <v>27</v>
      </c>
    </row>
    <row r="83" spans="1:28" x14ac:dyDescent="0.55000000000000004">
      <c r="A83" s="29" t="s">
        <v>81</v>
      </c>
      <c r="U83" s="11"/>
      <c r="V83" s="56">
        <v>3</v>
      </c>
      <c r="W83" s="11">
        <v>6</v>
      </c>
      <c r="X83" s="11">
        <v>9</v>
      </c>
      <c r="Y83" s="108">
        <v>10</v>
      </c>
      <c r="Z83" s="149">
        <v>10</v>
      </c>
      <c r="AA83" s="11">
        <v>15</v>
      </c>
      <c r="AB83" s="151">
        <f>SUM(AB84:AB87)</f>
        <v>19</v>
      </c>
    </row>
    <row r="84" spans="1:28" x14ac:dyDescent="0.55000000000000004">
      <c r="A84" s="6" t="s">
        <v>82</v>
      </c>
      <c r="B84" s="15"/>
      <c r="C84" s="5"/>
      <c r="D84" s="5"/>
      <c r="E84" s="5"/>
      <c r="F84" s="11"/>
      <c r="G84" s="11"/>
      <c r="H84" s="11"/>
      <c r="I84" s="11"/>
      <c r="J84" s="11"/>
      <c r="K84" s="11"/>
      <c r="L84" s="11"/>
      <c r="M84" s="11"/>
      <c r="R84" s="64"/>
      <c r="S84" s="64"/>
      <c r="U84" s="11"/>
      <c r="V84" s="64">
        <v>0</v>
      </c>
      <c r="W84" s="11">
        <v>3</v>
      </c>
      <c r="X84" s="11">
        <v>3</v>
      </c>
      <c r="Y84" s="108">
        <v>3</v>
      </c>
      <c r="Z84" s="149">
        <v>3</v>
      </c>
      <c r="AA84" s="11">
        <v>4</v>
      </c>
      <c r="AB84" s="177">
        <v>5</v>
      </c>
    </row>
    <row r="85" spans="1:28" x14ac:dyDescent="0.55000000000000004">
      <c r="A85" s="6" t="s">
        <v>77</v>
      </c>
      <c r="B85" s="15"/>
      <c r="C85" s="5"/>
      <c r="D85" s="5"/>
      <c r="E85" s="5"/>
      <c r="F85" s="11"/>
      <c r="G85" s="11"/>
      <c r="H85" s="11"/>
      <c r="I85" s="11"/>
      <c r="J85" s="11"/>
      <c r="K85" s="11"/>
      <c r="L85" s="11"/>
      <c r="M85" s="11"/>
      <c r="R85" s="64"/>
      <c r="S85" s="64"/>
      <c r="U85" s="11"/>
      <c r="V85" s="64">
        <v>1</v>
      </c>
      <c r="W85" s="11">
        <v>1</v>
      </c>
      <c r="X85" s="11">
        <v>2</v>
      </c>
      <c r="Y85" s="108">
        <v>2</v>
      </c>
      <c r="Z85" s="149">
        <v>2</v>
      </c>
      <c r="AA85" s="11">
        <v>4</v>
      </c>
      <c r="AB85" s="177">
        <v>6</v>
      </c>
    </row>
    <row r="86" spans="1:28" x14ac:dyDescent="0.55000000000000004">
      <c r="A86" s="6" t="s">
        <v>83</v>
      </c>
      <c r="B86" s="15"/>
      <c r="C86" s="5"/>
      <c r="D86" s="5"/>
      <c r="E86" s="5"/>
      <c r="F86" s="11"/>
      <c r="G86" s="11"/>
      <c r="H86" s="11"/>
      <c r="I86" s="11"/>
      <c r="J86" s="11"/>
      <c r="K86" s="11"/>
      <c r="L86" s="11"/>
      <c r="M86" s="11"/>
      <c r="R86" s="64"/>
      <c r="S86" s="64"/>
      <c r="U86" s="11"/>
      <c r="V86" s="11">
        <v>0</v>
      </c>
      <c r="W86" s="17">
        <v>2</v>
      </c>
      <c r="X86" s="120">
        <v>4</v>
      </c>
      <c r="Y86" s="17">
        <v>5</v>
      </c>
      <c r="Z86" s="149">
        <v>5</v>
      </c>
      <c r="AA86" s="11">
        <v>7</v>
      </c>
      <c r="AB86" s="177">
        <v>8</v>
      </c>
    </row>
    <row r="87" spans="1:28" x14ac:dyDescent="0.55000000000000004">
      <c r="A87" s="48" t="s">
        <v>81</v>
      </c>
      <c r="U87" s="11"/>
      <c r="V87" s="11">
        <v>2</v>
      </c>
      <c r="W87" s="17">
        <v>0</v>
      </c>
      <c r="X87" s="108">
        <v>0</v>
      </c>
      <c r="Y87" s="17">
        <v>0</v>
      </c>
      <c r="Z87" s="149">
        <v>0</v>
      </c>
      <c r="AA87" s="11">
        <v>0</v>
      </c>
      <c r="AB87" s="177">
        <v>0</v>
      </c>
    </row>
    <row r="88" spans="1:28" x14ac:dyDescent="0.55000000000000004">
      <c r="A88" s="71" t="s">
        <v>31</v>
      </c>
      <c r="B88" s="72">
        <v>117</v>
      </c>
      <c r="C88" s="73">
        <v>132</v>
      </c>
      <c r="D88" s="73" t="e">
        <f>D82+#REF!</f>
        <v>#REF!</v>
      </c>
      <c r="E88" s="73" t="e">
        <f>E82+#REF!</f>
        <v>#REF!</v>
      </c>
      <c r="F88" s="73" t="e">
        <f>F82+#REF!</f>
        <v>#REF!</v>
      </c>
      <c r="G88" s="73" t="e">
        <f>G82+#REF!+#REF!</f>
        <v>#REF!</v>
      </c>
      <c r="H88" s="73" t="e">
        <f>H82+#REF!+#REF!+H68</f>
        <v>#REF!</v>
      </c>
      <c r="I88" s="73" t="e">
        <f>I82+#REF!+#REF!+I68</f>
        <v>#REF!</v>
      </c>
      <c r="J88" s="73" t="e">
        <f>J82+#REF!+#REF!+J68</f>
        <v>#REF!</v>
      </c>
      <c r="K88" s="73" t="e">
        <f>K82+#REF!+#REF!+K68+K64</f>
        <v>#REF!</v>
      </c>
      <c r="L88" s="73">
        <f t="shared" ref="L88:U88" si="9">L63+L82+L68+L64+L69</f>
        <v>82</v>
      </c>
      <c r="M88" s="73">
        <f t="shared" si="9"/>
        <v>86</v>
      </c>
      <c r="N88" s="73">
        <f t="shared" si="9"/>
        <v>94</v>
      </c>
      <c r="O88" s="73">
        <f t="shared" si="9"/>
        <v>83</v>
      </c>
      <c r="P88" s="73">
        <f t="shared" si="9"/>
        <v>89</v>
      </c>
      <c r="Q88" s="73">
        <f t="shared" si="9"/>
        <v>92</v>
      </c>
      <c r="R88" s="73">
        <f t="shared" si="9"/>
        <v>108</v>
      </c>
      <c r="S88" s="73">
        <f t="shared" si="9"/>
        <v>117</v>
      </c>
      <c r="T88" s="73">
        <f t="shared" si="9"/>
        <v>122</v>
      </c>
      <c r="U88" s="73">
        <f t="shared" si="9"/>
        <v>129</v>
      </c>
      <c r="V88" s="73">
        <f t="shared" ref="V88:AB88" si="10">V63+V64+V68+V69+V77+V82+V83</f>
        <v>140</v>
      </c>
      <c r="W88" s="73">
        <f t="shared" si="10"/>
        <v>152</v>
      </c>
      <c r="X88" s="73">
        <f t="shared" si="10"/>
        <v>159</v>
      </c>
      <c r="Y88" s="73">
        <f t="shared" si="10"/>
        <v>164</v>
      </c>
      <c r="Z88" s="142">
        <f t="shared" si="10"/>
        <v>160</v>
      </c>
      <c r="AA88" s="142">
        <f t="shared" si="10"/>
        <v>163</v>
      </c>
      <c r="AB88" s="169">
        <f t="shared" si="10"/>
        <v>163</v>
      </c>
    </row>
    <row r="89" spans="1:28" x14ac:dyDescent="0.55000000000000004">
      <c r="A89" s="10" t="s">
        <v>64</v>
      </c>
      <c r="B89" s="15">
        <v>16</v>
      </c>
      <c r="C89" s="5">
        <v>11</v>
      </c>
      <c r="D89" s="5">
        <v>15</v>
      </c>
      <c r="E89" s="5">
        <v>15</v>
      </c>
      <c r="F89" s="5">
        <v>13</v>
      </c>
      <c r="G89" s="5">
        <v>13</v>
      </c>
      <c r="H89" s="5">
        <v>12</v>
      </c>
      <c r="I89" s="5">
        <v>14</v>
      </c>
      <c r="J89" s="5">
        <v>16</v>
      </c>
      <c r="K89" s="11">
        <v>19</v>
      </c>
      <c r="L89" s="11">
        <v>23</v>
      </c>
      <c r="M89" s="11">
        <v>20</v>
      </c>
      <c r="N89" s="11">
        <v>21</v>
      </c>
      <c r="O89" s="11">
        <v>22</v>
      </c>
      <c r="P89" s="11">
        <v>22</v>
      </c>
      <c r="Q89" s="11">
        <v>20</v>
      </c>
      <c r="R89" s="11">
        <v>24</v>
      </c>
      <c r="S89" s="11">
        <v>22</v>
      </c>
      <c r="T89" s="11">
        <v>25</v>
      </c>
      <c r="U89" s="11">
        <v>18</v>
      </c>
      <c r="V89" s="11">
        <v>15</v>
      </c>
      <c r="W89" s="11">
        <v>21</v>
      </c>
      <c r="X89" s="108">
        <v>23</v>
      </c>
      <c r="Y89" s="108">
        <v>20</v>
      </c>
      <c r="Z89" s="149">
        <v>19</v>
      </c>
      <c r="AA89" s="150">
        <v>20</v>
      </c>
      <c r="AB89" s="151">
        <v>19</v>
      </c>
    </row>
    <row r="90" spans="1:28" x14ac:dyDescent="0.55000000000000004">
      <c r="A90" s="10" t="s">
        <v>84</v>
      </c>
      <c r="B90" s="15">
        <v>29</v>
      </c>
      <c r="C90" s="5">
        <v>30</v>
      </c>
      <c r="D90" s="5">
        <v>29</v>
      </c>
      <c r="E90" s="5">
        <v>26</v>
      </c>
      <c r="F90" s="11">
        <v>29</v>
      </c>
      <c r="G90" s="11">
        <v>15</v>
      </c>
      <c r="H90" s="11">
        <v>18</v>
      </c>
      <c r="I90" s="11">
        <v>28</v>
      </c>
      <c r="J90" s="11">
        <v>26</v>
      </c>
      <c r="K90" s="11">
        <v>17</v>
      </c>
      <c r="L90" s="11">
        <v>12</v>
      </c>
      <c r="M90" s="11">
        <v>18</v>
      </c>
      <c r="N90" s="11">
        <v>23</v>
      </c>
      <c r="O90" s="11">
        <v>20</v>
      </c>
      <c r="P90" s="11">
        <v>21</v>
      </c>
      <c r="Q90" s="11">
        <v>18</v>
      </c>
      <c r="R90" s="64">
        <v>15</v>
      </c>
      <c r="S90" s="64">
        <v>15</v>
      </c>
      <c r="T90" s="11">
        <v>11</v>
      </c>
      <c r="U90" s="11">
        <v>10</v>
      </c>
      <c r="V90" s="11">
        <v>9</v>
      </c>
      <c r="W90" s="11">
        <v>12</v>
      </c>
      <c r="X90" s="108">
        <v>14</v>
      </c>
      <c r="Y90" s="108">
        <v>19</v>
      </c>
      <c r="Z90" s="149">
        <v>20</v>
      </c>
      <c r="AA90" s="150">
        <v>17</v>
      </c>
      <c r="AB90" s="151">
        <v>16</v>
      </c>
    </row>
    <row r="91" spans="1:28" x14ac:dyDescent="0.55000000000000004">
      <c r="A91" s="10" t="s">
        <v>85</v>
      </c>
      <c r="B91" s="15">
        <v>3</v>
      </c>
      <c r="C91" s="5">
        <v>8</v>
      </c>
      <c r="D91" s="5">
        <v>2</v>
      </c>
      <c r="E91" s="5">
        <v>3</v>
      </c>
      <c r="F91" s="11">
        <v>15</v>
      </c>
      <c r="G91" s="11">
        <v>11</v>
      </c>
      <c r="H91" s="11">
        <v>6</v>
      </c>
      <c r="I91" s="11">
        <v>5</v>
      </c>
      <c r="J91" s="11">
        <v>6</v>
      </c>
      <c r="K91" s="11">
        <v>6</v>
      </c>
      <c r="L91" s="11">
        <v>8</v>
      </c>
      <c r="M91" s="11">
        <v>8</v>
      </c>
      <c r="N91" s="11">
        <v>11</v>
      </c>
      <c r="O91" s="11">
        <v>7</v>
      </c>
      <c r="P91" s="11">
        <v>5</v>
      </c>
      <c r="Q91" s="11">
        <v>4</v>
      </c>
      <c r="R91" s="64">
        <v>6</v>
      </c>
      <c r="S91" s="64">
        <v>4</v>
      </c>
      <c r="T91" s="11">
        <v>3</v>
      </c>
      <c r="U91" s="11">
        <v>3</v>
      </c>
      <c r="V91" s="11">
        <v>5</v>
      </c>
      <c r="W91" s="11">
        <v>2</v>
      </c>
      <c r="X91" s="11">
        <v>0</v>
      </c>
      <c r="Y91" s="108">
        <v>2</v>
      </c>
      <c r="Z91" s="149">
        <v>1</v>
      </c>
      <c r="AA91" s="150">
        <v>2</v>
      </c>
      <c r="AB91" s="151">
        <v>2</v>
      </c>
    </row>
    <row r="92" spans="1:28" x14ac:dyDescent="0.55000000000000004">
      <c r="A92" s="6" t="s">
        <v>35</v>
      </c>
      <c r="B92" s="7"/>
      <c r="C92" s="8"/>
      <c r="D92" s="8"/>
      <c r="E92" s="8"/>
      <c r="F92" s="17"/>
      <c r="G92" s="17"/>
      <c r="H92" s="17"/>
      <c r="I92" s="17"/>
      <c r="J92" s="17"/>
      <c r="K92" s="17"/>
      <c r="L92" s="17"/>
      <c r="M92" s="17" t="s">
        <v>30</v>
      </c>
      <c r="N92" s="17" t="s">
        <v>30</v>
      </c>
      <c r="O92" s="17" t="s">
        <v>30</v>
      </c>
      <c r="P92" s="17" t="s">
        <v>30</v>
      </c>
      <c r="Q92" s="17" t="s">
        <v>30</v>
      </c>
      <c r="R92" s="56">
        <v>5</v>
      </c>
      <c r="S92" s="56">
        <v>4</v>
      </c>
      <c r="T92" s="17">
        <v>0</v>
      </c>
      <c r="U92" s="17">
        <v>0</v>
      </c>
      <c r="V92" s="11">
        <v>0</v>
      </c>
      <c r="W92" s="11">
        <v>2</v>
      </c>
      <c r="X92" s="11">
        <v>0</v>
      </c>
      <c r="Y92" s="11">
        <v>0</v>
      </c>
      <c r="Z92" s="149">
        <v>0</v>
      </c>
      <c r="AA92" s="11">
        <v>0</v>
      </c>
      <c r="AB92" s="151">
        <v>0</v>
      </c>
    </row>
    <row r="93" spans="1:28" x14ac:dyDescent="0.55000000000000004">
      <c r="A93" s="6" t="s">
        <v>86</v>
      </c>
      <c r="B93" s="7"/>
      <c r="C93" s="8"/>
      <c r="D93" s="8"/>
      <c r="E93" s="8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56">
        <v>1</v>
      </c>
      <c r="S93" s="56">
        <v>0</v>
      </c>
      <c r="T93" s="17">
        <v>0</v>
      </c>
      <c r="U93" s="17">
        <v>0</v>
      </c>
      <c r="V93" s="11">
        <v>0</v>
      </c>
      <c r="W93" s="11">
        <v>0</v>
      </c>
      <c r="X93" s="11">
        <v>0</v>
      </c>
      <c r="Y93" s="11">
        <v>0</v>
      </c>
      <c r="Z93" s="149">
        <v>0</v>
      </c>
      <c r="AA93" s="11">
        <v>0</v>
      </c>
      <c r="AB93" s="151">
        <v>0</v>
      </c>
    </row>
    <row r="94" spans="1:28" x14ac:dyDescent="0.55000000000000004">
      <c r="A94" s="10" t="s">
        <v>69</v>
      </c>
      <c r="B94" s="15">
        <v>14</v>
      </c>
      <c r="C94" s="5">
        <v>16</v>
      </c>
      <c r="D94" s="5">
        <v>17</v>
      </c>
      <c r="E94" s="5">
        <v>13</v>
      </c>
      <c r="F94" s="11">
        <v>21</v>
      </c>
      <c r="G94" s="11">
        <v>17</v>
      </c>
      <c r="H94" s="11">
        <v>21</v>
      </c>
      <c r="I94" s="11">
        <v>16</v>
      </c>
      <c r="J94" s="11">
        <v>10</v>
      </c>
      <c r="K94" s="11">
        <v>11</v>
      </c>
      <c r="L94" s="11">
        <v>12</v>
      </c>
      <c r="M94" s="11">
        <v>20</v>
      </c>
      <c r="N94" s="11">
        <v>20</v>
      </c>
      <c r="O94" s="11">
        <v>16</v>
      </c>
      <c r="P94" s="11">
        <v>14</v>
      </c>
      <c r="Q94" s="11">
        <v>14</v>
      </c>
      <c r="R94" s="64">
        <v>14</v>
      </c>
      <c r="S94" s="64">
        <v>13</v>
      </c>
      <c r="T94" s="11">
        <v>11</v>
      </c>
      <c r="U94" s="11">
        <v>13</v>
      </c>
      <c r="V94" s="11">
        <v>12</v>
      </c>
      <c r="W94" s="11">
        <v>11</v>
      </c>
      <c r="X94" s="11">
        <v>8</v>
      </c>
      <c r="Y94" s="120">
        <v>5</v>
      </c>
      <c r="Z94" s="149">
        <v>5</v>
      </c>
      <c r="AA94" s="11">
        <v>4</v>
      </c>
      <c r="AB94" s="151">
        <v>3</v>
      </c>
    </row>
    <row r="95" spans="1:28" x14ac:dyDescent="0.55000000000000004">
      <c r="A95" s="10" t="s">
        <v>87</v>
      </c>
      <c r="B95" s="15">
        <v>104</v>
      </c>
      <c r="C95" s="5">
        <v>114</v>
      </c>
      <c r="D95" s="5">
        <v>144</v>
      </c>
      <c r="E95" s="5">
        <v>164</v>
      </c>
      <c r="F95" s="11">
        <v>138</v>
      </c>
      <c r="G95" s="11">
        <v>136</v>
      </c>
      <c r="H95" s="11">
        <v>123</v>
      </c>
      <c r="I95" s="11">
        <v>81</v>
      </c>
      <c r="J95" s="11">
        <v>49</v>
      </c>
      <c r="K95" s="11">
        <v>54</v>
      </c>
      <c r="L95" s="11">
        <v>52</v>
      </c>
      <c r="M95" s="11">
        <v>42</v>
      </c>
      <c r="N95" s="11">
        <v>25</v>
      </c>
      <c r="O95" s="11">
        <v>17</v>
      </c>
      <c r="P95" s="64">
        <v>27</v>
      </c>
      <c r="Q95" s="64">
        <v>31</v>
      </c>
      <c r="R95" s="64">
        <v>55</v>
      </c>
      <c r="S95" s="64">
        <v>93</v>
      </c>
      <c r="T95" s="11">
        <v>127</v>
      </c>
      <c r="U95" s="11">
        <v>126</v>
      </c>
      <c r="V95" s="11">
        <v>104</v>
      </c>
      <c r="W95" s="11">
        <v>71</v>
      </c>
      <c r="X95" s="11">
        <v>64</v>
      </c>
      <c r="Y95" s="108">
        <v>57</v>
      </c>
      <c r="Z95" s="149">
        <v>73</v>
      </c>
      <c r="AA95" s="11">
        <v>168</v>
      </c>
      <c r="AB95" s="151">
        <v>187</v>
      </c>
    </row>
    <row r="96" spans="1:28" x14ac:dyDescent="0.55000000000000004">
      <c r="A96" s="6" t="s">
        <v>35</v>
      </c>
      <c r="B96" s="7"/>
      <c r="C96" s="8"/>
      <c r="D96" s="8"/>
      <c r="E96" s="8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56"/>
      <c r="Q96" s="56">
        <v>29</v>
      </c>
      <c r="R96" s="56">
        <v>54</v>
      </c>
      <c r="S96" s="56">
        <v>92</v>
      </c>
      <c r="T96" s="17">
        <v>126</v>
      </c>
      <c r="U96" s="17">
        <v>0</v>
      </c>
      <c r="V96" s="11">
        <v>0</v>
      </c>
      <c r="W96" s="11">
        <v>71</v>
      </c>
      <c r="X96" s="11">
        <v>64</v>
      </c>
      <c r="Y96" s="108">
        <v>57</v>
      </c>
      <c r="Z96" s="149">
        <v>73</v>
      </c>
      <c r="AA96" s="11">
        <v>0</v>
      </c>
      <c r="AB96" s="151">
        <v>187</v>
      </c>
    </row>
    <row r="97" spans="1:28" x14ac:dyDescent="0.55000000000000004">
      <c r="A97" s="6" t="s">
        <v>88</v>
      </c>
      <c r="B97" s="7"/>
      <c r="C97" s="8"/>
      <c r="D97" s="8"/>
      <c r="E97" s="8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64"/>
      <c r="Q97" s="64">
        <v>2</v>
      </c>
      <c r="R97" s="56">
        <v>1</v>
      </c>
      <c r="S97" s="56">
        <v>1</v>
      </c>
      <c r="T97" s="17">
        <v>1</v>
      </c>
      <c r="U97" s="17">
        <v>0</v>
      </c>
      <c r="V97" s="11">
        <v>0</v>
      </c>
      <c r="W97" s="11">
        <v>0</v>
      </c>
      <c r="X97" s="11">
        <v>0</v>
      </c>
      <c r="Y97" s="11">
        <v>0</v>
      </c>
      <c r="Z97" s="149">
        <v>0</v>
      </c>
      <c r="AA97" s="11">
        <v>0</v>
      </c>
      <c r="AB97" s="151">
        <v>0</v>
      </c>
    </row>
    <row r="98" spans="1:28" x14ac:dyDescent="0.55000000000000004">
      <c r="A98" s="71" t="s">
        <v>55</v>
      </c>
      <c r="B98" s="72">
        <v>192</v>
      </c>
      <c r="C98" s="73">
        <f t="shared" ref="C98:I98" si="11">SUM(C89:C97)</f>
        <v>179</v>
      </c>
      <c r="D98" s="73">
        <f t="shared" si="11"/>
        <v>207</v>
      </c>
      <c r="E98" s="73">
        <f t="shared" si="11"/>
        <v>221</v>
      </c>
      <c r="F98" s="73">
        <f t="shared" si="11"/>
        <v>216</v>
      </c>
      <c r="G98" s="73">
        <f t="shared" si="11"/>
        <v>192</v>
      </c>
      <c r="H98" s="73">
        <f t="shared" si="11"/>
        <v>180</v>
      </c>
      <c r="I98" s="73">
        <f t="shared" si="11"/>
        <v>144</v>
      </c>
      <c r="J98" s="73" t="e">
        <f>SUM(J89:J97)+#REF!</f>
        <v>#REF!</v>
      </c>
      <c r="K98" s="73" t="e">
        <f>SUM(K89:K97)+#REF!</f>
        <v>#REF!</v>
      </c>
      <c r="L98" s="73">
        <f t="shared" ref="L98:X98" si="12">L89+L90+L91+L94+L95</f>
        <v>107</v>
      </c>
      <c r="M98" s="73">
        <f t="shared" si="12"/>
        <v>108</v>
      </c>
      <c r="N98" s="73">
        <f t="shared" si="12"/>
        <v>100</v>
      </c>
      <c r="O98" s="73">
        <f t="shared" si="12"/>
        <v>82</v>
      </c>
      <c r="P98" s="73">
        <f t="shared" si="12"/>
        <v>89</v>
      </c>
      <c r="Q98" s="73">
        <f t="shared" si="12"/>
        <v>87</v>
      </c>
      <c r="R98" s="73">
        <f t="shared" si="12"/>
        <v>114</v>
      </c>
      <c r="S98" s="73">
        <f t="shared" si="12"/>
        <v>147</v>
      </c>
      <c r="T98" s="73">
        <f t="shared" si="12"/>
        <v>177</v>
      </c>
      <c r="U98" s="73">
        <f t="shared" si="12"/>
        <v>170</v>
      </c>
      <c r="V98" s="73">
        <f t="shared" si="12"/>
        <v>145</v>
      </c>
      <c r="W98" s="73">
        <f t="shared" si="12"/>
        <v>117</v>
      </c>
      <c r="X98" s="73">
        <f t="shared" si="12"/>
        <v>109</v>
      </c>
      <c r="Y98" s="80">
        <f>SUM(Y89:Y95)</f>
        <v>103</v>
      </c>
      <c r="Z98" s="143">
        <f>SUM(Z89:Z95)</f>
        <v>118</v>
      </c>
      <c r="AA98" s="143">
        <f>AA89+AA90+AA91+AA94+AA95</f>
        <v>211</v>
      </c>
      <c r="AB98" s="170">
        <f>AB89+AB90+AB91+AB94+AB95</f>
        <v>227</v>
      </c>
    </row>
    <row r="99" spans="1:28" s="2" customFormat="1" ht="15.75" customHeight="1" x14ac:dyDescent="0.55000000000000004">
      <c r="A99" s="10" t="s">
        <v>89</v>
      </c>
      <c r="B99" s="15"/>
      <c r="C99" s="5"/>
      <c r="D99" s="5"/>
      <c r="E99" s="5">
        <v>0</v>
      </c>
      <c r="F99" s="5">
        <v>0</v>
      </c>
      <c r="G99" s="5">
        <v>0</v>
      </c>
      <c r="H99" s="5">
        <v>0</v>
      </c>
      <c r="I99" s="11">
        <v>1</v>
      </c>
      <c r="J99" s="11">
        <v>1</v>
      </c>
      <c r="K99" s="11">
        <v>3</v>
      </c>
      <c r="L99" s="11">
        <v>1</v>
      </c>
      <c r="M99" s="11">
        <v>0</v>
      </c>
      <c r="N99" s="11">
        <v>0</v>
      </c>
      <c r="O99" s="11">
        <v>8</v>
      </c>
      <c r="P99" s="11">
        <v>3</v>
      </c>
      <c r="Q99" s="11">
        <v>1</v>
      </c>
      <c r="R99" s="11">
        <v>1</v>
      </c>
      <c r="S99" s="11">
        <v>0</v>
      </c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0</v>
      </c>
      <c r="Z99" s="181">
        <v>0</v>
      </c>
      <c r="AA99" s="11">
        <v>0</v>
      </c>
      <c r="AB99" s="151">
        <v>0</v>
      </c>
    </row>
    <row r="100" spans="1:28" s="85" customFormat="1" x14ac:dyDescent="0.55000000000000004">
      <c r="A100" s="10" t="s">
        <v>90</v>
      </c>
      <c r="B100" s="7" t="s">
        <v>34</v>
      </c>
      <c r="C100" s="8" t="s">
        <v>34</v>
      </c>
      <c r="D100" s="8" t="s">
        <v>34</v>
      </c>
      <c r="E100" s="8">
        <v>2</v>
      </c>
      <c r="F100" s="11">
        <v>5</v>
      </c>
      <c r="G100" s="11">
        <v>1</v>
      </c>
      <c r="H100" s="11">
        <v>1</v>
      </c>
      <c r="I100" s="11">
        <v>2</v>
      </c>
      <c r="J100" s="11">
        <v>1</v>
      </c>
      <c r="K100" s="11">
        <v>1</v>
      </c>
      <c r="L100" s="11">
        <v>3</v>
      </c>
      <c r="M100" s="11">
        <v>3</v>
      </c>
      <c r="N100" s="11">
        <v>3</v>
      </c>
      <c r="O100" s="11">
        <v>1</v>
      </c>
      <c r="P100" s="11">
        <v>0</v>
      </c>
      <c r="Q100" s="11">
        <v>1</v>
      </c>
      <c r="R100" s="11">
        <v>1</v>
      </c>
      <c r="S100" s="11">
        <v>1</v>
      </c>
      <c r="T100" s="11">
        <v>0</v>
      </c>
      <c r="U100" s="11">
        <v>1</v>
      </c>
      <c r="V100" s="11">
        <v>1</v>
      </c>
      <c r="W100" s="11">
        <v>0</v>
      </c>
      <c r="X100" s="11">
        <v>1</v>
      </c>
      <c r="Y100" s="11">
        <v>0</v>
      </c>
      <c r="Z100" s="181">
        <v>0</v>
      </c>
      <c r="AA100" s="151">
        <v>0</v>
      </c>
      <c r="AB100" s="151">
        <v>0</v>
      </c>
    </row>
    <row r="101" spans="1:28" x14ac:dyDescent="0.55000000000000004">
      <c r="A101" s="76" t="s">
        <v>61</v>
      </c>
      <c r="B101" s="20"/>
      <c r="C101" s="77"/>
      <c r="D101" s="77"/>
      <c r="E101" s="77"/>
      <c r="F101" s="78"/>
      <c r="G101" s="78"/>
      <c r="H101" s="78"/>
      <c r="I101" s="14"/>
      <c r="J101" s="14"/>
      <c r="K101" s="14"/>
      <c r="L101" s="45">
        <f>L99+L100+L321</f>
        <v>4</v>
      </c>
      <c r="M101" s="45">
        <f t="shared" ref="M101:U101" si="13">M99+M100</f>
        <v>3</v>
      </c>
      <c r="N101" s="45">
        <f t="shared" si="13"/>
        <v>3</v>
      </c>
      <c r="O101" s="45">
        <f t="shared" si="13"/>
        <v>9</v>
      </c>
      <c r="P101" s="45">
        <f t="shared" si="13"/>
        <v>3</v>
      </c>
      <c r="Q101" s="45">
        <f t="shared" si="13"/>
        <v>2</v>
      </c>
      <c r="R101" s="45">
        <f t="shared" si="13"/>
        <v>2</v>
      </c>
      <c r="S101" s="45">
        <f t="shared" si="13"/>
        <v>1</v>
      </c>
      <c r="T101" s="45">
        <f t="shared" si="13"/>
        <v>0</v>
      </c>
      <c r="U101" s="45">
        <f t="shared" si="13"/>
        <v>1</v>
      </c>
      <c r="V101" s="45">
        <f t="shared" ref="V101:AB101" si="14">V99+V100</f>
        <v>1</v>
      </c>
      <c r="W101" s="45">
        <f t="shared" si="14"/>
        <v>0</v>
      </c>
      <c r="X101" s="45">
        <f t="shared" si="14"/>
        <v>1</v>
      </c>
      <c r="Y101" s="45">
        <f t="shared" si="14"/>
        <v>0</v>
      </c>
      <c r="Z101" s="132">
        <f t="shared" si="14"/>
        <v>0</v>
      </c>
      <c r="AA101" s="132">
        <f t="shared" si="14"/>
        <v>0</v>
      </c>
      <c r="AB101" s="171">
        <f t="shared" si="14"/>
        <v>0</v>
      </c>
    </row>
    <row r="102" spans="1:28" x14ac:dyDescent="0.55000000000000004">
      <c r="A102" s="4" t="s">
        <v>91</v>
      </c>
      <c r="B102" s="24">
        <v>731</v>
      </c>
      <c r="C102" s="21">
        <f>C48+C98+C88</f>
        <v>576</v>
      </c>
      <c r="D102" s="21" t="e">
        <f t="shared" ref="D102:L102" si="15">D98+D88</f>
        <v>#REF!</v>
      </c>
      <c r="E102" s="21" t="e">
        <f t="shared" si="15"/>
        <v>#REF!</v>
      </c>
      <c r="F102" s="21" t="e">
        <f t="shared" si="15"/>
        <v>#REF!</v>
      </c>
      <c r="G102" s="21" t="e">
        <f t="shared" si="15"/>
        <v>#REF!</v>
      </c>
      <c r="H102" s="21" t="e">
        <f t="shared" si="15"/>
        <v>#REF!</v>
      </c>
      <c r="I102" s="21" t="e">
        <f t="shared" si="15"/>
        <v>#REF!</v>
      </c>
      <c r="J102" s="21" t="e">
        <f t="shared" si="15"/>
        <v>#REF!</v>
      </c>
      <c r="K102" s="21" t="e">
        <f t="shared" si="15"/>
        <v>#REF!</v>
      </c>
      <c r="L102" s="21">
        <f t="shared" si="15"/>
        <v>189</v>
      </c>
      <c r="M102" s="21">
        <f t="shared" ref="M102:X102" si="16">M98+M101+M88</f>
        <v>197</v>
      </c>
      <c r="N102" s="21">
        <f t="shared" si="16"/>
        <v>197</v>
      </c>
      <c r="O102" s="21">
        <f t="shared" si="16"/>
        <v>174</v>
      </c>
      <c r="P102" s="21">
        <f t="shared" si="16"/>
        <v>181</v>
      </c>
      <c r="Q102" s="21">
        <f t="shared" si="16"/>
        <v>181</v>
      </c>
      <c r="R102" s="21">
        <f t="shared" si="16"/>
        <v>224</v>
      </c>
      <c r="S102" s="21">
        <f t="shared" si="16"/>
        <v>265</v>
      </c>
      <c r="T102" s="21">
        <f t="shared" si="16"/>
        <v>299</v>
      </c>
      <c r="U102" s="21">
        <f t="shared" si="16"/>
        <v>300</v>
      </c>
      <c r="V102" s="21">
        <f t="shared" si="16"/>
        <v>286</v>
      </c>
      <c r="W102" s="21">
        <f t="shared" si="16"/>
        <v>269</v>
      </c>
      <c r="X102" s="21">
        <f t="shared" si="16"/>
        <v>269</v>
      </c>
      <c r="Y102" s="38">
        <f>Y88+Y98+Y101</f>
        <v>267</v>
      </c>
      <c r="Z102" s="136">
        <f>Z88+Z98+Z101</f>
        <v>278</v>
      </c>
      <c r="AA102" s="136">
        <f>AA88+AA98+AA101</f>
        <v>374</v>
      </c>
      <c r="AB102" s="172">
        <f>AB88+AB98+AB101</f>
        <v>390</v>
      </c>
    </row>
    <row r="103" spans="1:28" x14ac:dyDescent="0.55000000000000004">
      <c r="A103" s="88" t="s">
        <v>92</v>
      </c>
      <c r="U103" s="11"/>
      <c r="Y103" s="11"/>
      <c r="Z103" s="149"/>
    </row>
    <row r="104" spans="1:28" x14ac:dyDescent="0.55000000000000004">
      <c r="A104" s="9" t="s">
        <v>93</v>
      </c>
      <c r="B104" s="15"/>
      <c r="C104" s="5"/>
      <c r="D104" s="5"/>
      <c r="E104" s="5"/>
      <c r="F104" s="11"/>
      <c r="G104" s="11"/>
      <c r="H104" s="23"/>
      <c r="I104" s="23"/>
      <c r="J104" s="23"/>
      <c r="K104" s="23"/>
      <c r="L104" s="23"/>
      <c r="M104" s="23"/>
      <c r="N104" s="23"/>
      <c r="O104" s="23"/>
      <c r="Q104" s="11">
        <v>7</v>
      </c>
      <c r="R104" s="11">
        <v>13</v>
      </c>
      <c r="S104" s="11">
        <v>22</v>
      </c>
      <c r="T104" s="11">
        <v>28</v>
      </c>
      <c r="U104" s="11">
        <v>37</v>
      </c>
      <c r="V104" s="11">
        <v>38</v>
      </c>
      <c r="W104" s="11">
        <v>47</v>
      </c>
      <c r="X104" s="11">
        <v>47</v>
      </c>
      <c r="Y104" s="11">
        <v>46</v>
      </c>
      <c r="Z104" s="149">
        <v>40</v>
      </c>
      <c r="AA104" s="11">
        <v>36</v>
      </c>
      <c r="AB104" s="151">
        <f>SUM(AB105:AB108)</f>
        <v>32</v>
      </c>
    </row>
    <row r="105" spans="1:28" x14ac:dyDescent="0.55000000000000004">
      <c r="A105" s="6" t="s">
        <v>94</v>
      </c>
      <c r="B105" s="15"/>
      <c r="C105" s="5"/>
      <c r="D105" s="5"/>
      <c r="E105" s="5"/>
      <c r="F105" s="11"/>
      <c r="G105" s="11"/>
      <c r="H105" s="23"/>
      <c r="I105" s="23"/>
      <c r="J105" s="23"/>
      <c r="K105" s="23"/>
      <c r="L105" s="23"/>
      <c r="M105" s="23"/>
      <c r="N105" s="23"/>
      <c r="O105" s="23"/>
      <c r="Q105" s="11">
        <v>0</v>
      </c>
      <c r="R105" s="11">
        <v>0</v>
      </c>
      <c r="S105" s="17">
        <v>5</v>
      </c>
      <c r="T105" s="17">
        <v>12</v>
      </c>
      <c r="U105" s="17">
        <v>15</v>
      </c>
      <c r="V105" s="11">
        <v>15</v>
      </c>
      <c r="W105" s="11">
        <v>20</v>
      </c>
      <c r="X105" s="11">
        <v>17</v>
      </c>
      <c r="Y105" s="11">
        <v>22</v>
      </c>
      <c r="Z105" s="149">
        <v>12</v>
      </c>
      <c r="AA105" s="11">
        <v>14</v>
      </c>
      <c r="AB105" s="151">
        <v>8</v>
      </c>
    </row>
    <row r="106" spans="1:28" x14ac:dyDescent="0.55000000000000004">
      <c r="A106" s="6" t="s">
        <v>95</v>
      </c>
      <c r="B106" s="15"/>
      <c r="C106" s="5"/>
      <c r="D106" s="5"/>
      <c r="E106" s="5"/>
      <c r="F106" s="11"/>
      <c r="G106" s="11"/>
      <c r="H106" s="23"/>
      <c r="I106" s="23"/>
      <c r="J106" s="23"/>
      <c r="K106" s="23"/>
      <c r="L106" s="23"/>
      <c r="M106" s="23"/>
      <c r="N106" s="23"/>
      <c r="O106" s="23"/>
      <c r="Q106" s="17">
        <v>7</v>
      </c>
      <c r="R106" s="17">
        <v>13</v>
      </c>
      <c r="S106" s="17">
        <v>17</v>
      </c>
      <c r="T106" s="17">
        <v>16</v>
      </c>
      <c r="U106" s="17">
        <v>18</v>
      </c>
      <c r="V106" s="11">
        <v>15</v>
      </c>
      <c r="W106" s="11">
        <v>19</v>
      </c>
      <c r="X106" s="11">
        <v>17</v>
      </c>
      <c r="Y106" s="11">
        <v>13</v>
      </c>
      <c r="Z106" s="149">
        <v>15</v>
      </c>
      <c r="AA106" s="11">
        <v>11</v>
      </c>
      <c r="AB106" s="151">
        <v>11</v>
      </c>
    </row>
    <row r="107" spans="1:28" x14ac:dyDescent="0.55000000000000004">
      <c r="A107" s="6" t="s">
        <v>96</v>
      </c>
      <c r="B107" s="15"/>
      <c r="C107" s="5"/>
      <c r="D107" s="5"/>
      <c r="E107" s="5"/>
      <c r="F107" s="11"/>
      <c r="G107" s="11"/>
      <c r="H107" s="23"/>
      <c r="I107" s="23"/>
      <c r="J107" s="23"/>
      <c r="K107" s="23"/>
      <c r="L107" s="23"/>
      <c r="M107" s="23"/>
      <c r="N107" s="23"/>
      <c r="O107" s="23"/>
      <c r="Q107" s="17"/>
      <c r="R107" s="17"/>
      <c r="S107" s="17"/>
      <c r="T107" s="17"/>
      <c r="U107" s="17"/>
      <c r="V107" s="11">
        <v>0</v>
      </c>
      <c r="W107" s="11">
        <v>0</v>
      </c>
      <c r="X107" s="11">
        <v>0</v>
      </c>
      <c r="Y107" s="11">
        <v>0</v>
      </c>
      <c r="Z107" s="149">
        <v>0</v>
      </c>
      <c r="AA107" s="11">
        <v>11</v>
      </c>
      <c r="AB107" s="151">
        <v>13</v>
      </c>
    </row>
    <row r="108" spans="1:28" x14ac:dyDescent="0.55000000000000004">
      <c r="A108" s="6" t="s">
        <v>97</v>
      </c>
      <c r="B108" s="15"/>
      <c r="C108" s="5"/>
      <c r="D108" s="5"/>
      <c r="E108" s="5"/>
      <c r="F108" s="11"/>
      <c r="G108" s="11"/>
      <c r="H108" s="23"/>
      <c r="I108" s="23"/>
      <c r="J108" s="23"/>
      <c r="K108" s="23"/>
      <c r="L108" s="23"/>
      <c r="M108" s="23"/>
      <c r="N108" s="23"/>
      <c r="O108" s="23"/>
      <c r="Q108" s="11">
        <v>0</v>
      </c>
      <c r="R108" s="11">
        <v>0</v>
      </c>
      <c r="S108" s="11">
        <v>0</v>
      </c>
      <c r="T108" s="11">
        <v>0</v>
      </c>
      <c r="U108" s="17">
        <v>4</v>
      </c>
      <c r="V108" s="11">
        <v>8</v>
      </c>
      <c r="W108" s="11">
        <v>8</v>
      </c>
      <c r="X108" s="11">
        <v>13</v>
      </c>
      <c r="Y108" s="11">
        <v>11</v>
      </c>
      <c r="Z108" s="149">
        <v>13</v>
      </c>
      <c r="AA108" s="11">
        <v>0</v>
      </c>
      <c r="AB108" s="151">
        <v>0</v>
      </c>
    </row>
    <row r="109" spans="1:28" x14ac:dyDescent="0.55000000000000004">
      <c r="A109" s="71" t="s">
        <v>31</v>
      </c>
      <c r="B109" s="12"/>
      <c r="C109" s="13"/>
      <c r="D109" s="13"/>
      <c r="E109" s="13"/>
      <c r="F109" s="14"/>
      <c r="G109" s="14"/>
      <c r="H109" s="45"/>
      <c r="I109" s="45"/>
      <c r="J109" s="45"/>
      <c r="K109" s="45"/>
      <c r="L109" s="45"/>
      <c r="M109" s="45"/>
      <c r="N109" s="45"/>
      <c r="O109" s="45"/>
      <c r="P109" s="45"/>
      <c r="Q109" s="45">
        <f t="shared" ref="Q109:Z109" si="17">Q104</f>
        <v>7</v>
      </c>
      <c r="R109" s="45">
        <f t="shared" si="17"/>
        <v>13</v>
      </c>
      <c r="S109" s="45">
        <f t="shared" si="17"/>
        <v>22</v>
      </c>
      <c r="T109" s="45">
        <f t="shared" si="17"/>
        <v>28</v>
      </c>
      <c r="U109" s="45">
        <f t="shared" si="17"/>
        <v>37</v>
      </c>
      <c r="V109" s="45">
        <f t="shared" si="17"/>
        <v>38</v>
      </c>
      <c r="W109" s="45">
        <f t="shared" si="17"/>
        <v>47</v>
      </c>
      <c r="X109" s="45">
        <f t="shared" si="17"/>
        <v>47</v>
      </c>
      <c r="Y109" s="45">
        <f t="shared" si="17"/>
        <v>46</v>
      </c>
      <c r="Z109" s="45">
        <f t="shared" si="17"/>
        <v>40</v>
      </c>
      <c r="AA109" s="45">
        <f t="shared" ref="AA109:AB109" si="18">AA104</f>
        <v>36</v>
      </c>
      <c r="AB109" s="171">
        <f t="shared" si="18"/>
        <v>32</v>
      </c>
    </row>
    <row r="110" spans="1:28" x14ac:dyDescent="0.55000000000000004">
      <c r="A110" s="10" t="s">
        <v>98</v>
      </c>
      <c r="B110" s="10"/>
      <c r="C110" s="10"/>
      <c r="D110" s="10"/>
      <c r="E110" s="10"/>
      <c r="F110" s="11">
        <v>0</v>
      </c>
      <c r="G110" s="11">
        <v>0</v>
      </c>
      <c r="H110" s="11">
        <v>0</v>
      </c>
      <c r="I110" s="11">
        <v>0</v>
      </c>
      <c r="J110" s="11">
        <v>21</v>
      </c>
      <c r="K110" s="11">
        <v>62</v>
      </c>
      <c r="L110" s="11">
        <v>93</v>
      </c>
      <c r="M110" s="11">
        <v>108</v>
      </c>
      <c r="N110" s="11">
        <v>123</v>
      </c>
      <c r="O110" s="11">
        <v>127</v>
      </c>
      <c r="P110" s="11">
        <v>126</v>
      </c>
      <c r="Q110" s="11">
        <v>108</v>
      </c>
      <c r="R110" s="11">
        <v>94</v>
      </c>
      <c r="S110" s="11">
        <v>92</v>
      </c>
      <c r="T110" s="11">
        <v>100</v>
      </c>
      <c r="U110" s="11">
        <v>99</v>
      </c>
      <c r="V110" s="11">
        <v>68</v>
      </c>
      <c r="W110" s="11">
        <v>65</v>
      </c>
      <c r="X110" s="11">
        <v>70</v>
      </c>
      <c r="Y110" s="11">
        <f>SUM(Y111:Y112)</f>
        <v>60</v>
      </c>
      <c r="Z110" s="149">
        <v>40</v>
      </c>
      <c r="AA110" s="149">
        <v>53</v>
      </c>
      <c r="AB110" s="151">
        <v>44</v>
      </c>
    </row>
    <row r="111" spans="1:28" x14ac:dyDescent="0.55000000000000004">
      <c r="A111" s="6" t="s">
        <v>35</v>
      </c>
      <c r="B111" s="10"/>
      <c r="C111" s="10"/>
      <c r="D111" s="10"/>
      <c r="E111" s="10"/>
      <c r="F111" s="11"/>
      <c r="G111" s="11"/>
      <c r="H111" s="11"/>
      <c r="I111" s="11"/>
      <c r="J111" s="11"/>
      <c r="K111" s="11"/>
      <c r="L111" s="11"/>
      <c r="M111" s="11"/>
      <c r="O111" s="111"/>
      <c r="P111" s="17"/>
      <c r="S111" s="17"/>
      <c r="T111" s="17">
        <v>63</v>
      </c>
      <c r="U111" s="11">
        <v>0</v>
      </c>
      <c r="V111" s="11">
        <v>18</v>
      </c>
      <c r="W111" s="11">
        <v>45</v>
      </c>
      <c r="X111" s="11">
        <v>63</v>
      </c>
      <c r="Y111" s="11">
        <v>54</v>
      </c>
      <c r="Z111" s="149">
        <v>39</v>
      </c>
      <c r="AA111" s="11">
        <v>0</v>
      </c>
      <c r="AB111" s="151">
        <v>44</v>
      </c>
    </row>
    <row r="112" spans="1:28" x14ac:dyDescent="0.55000000000000004">
      <c r="A112" s="112" t="s">
        <v>99</v>
      </c>
      <c r="B112" s="10"/>
      <c r="C112" s="10"/>
      <c r="D112" s="10"/>
      <c r="E112" s="10"/>
      <c r="F112" s="11"/>
      <c r="G112" s="11"/>
      <c r="H112" s="11"/>
      <c r="I112" s="11"/>
      <c r="J112" s="11"/>
      <c r="K112" s="11"/>
      <c r="L112" s="11"/>
      <c r="M112" s="11"/>
      <c r="P112" s="17"/>
      <c r="S112" s="17"/>
      <c r="T112" s="17">
        <v>37</v>
      </c>
      <c r="U112" s="11">
        <v>99</v>
      </c>
      <c r="V112" s="11">
        <v>50</v>
      </c>
      <c r="W112" s="11">
        <v>20</v>
      </c>
      <c r="X112" s="11">
        <v>7</v>
      </c>
      <c r="Y112" s="17">
        <v>6</v>
      </c>
      <c r="Z112" s="149">
        <v>1</v>
      </c>
      <c r="AA112" s="11">
        <v>0</v>
      </c>
      <c r="AB112" s="151">
        <v>0</v>
      </c>
    </row>
    <row r="113" spans="1:255" x14ac:dyDescent="0.55000000000000004">
      <c r="A113" s="9" t="s">
        <v>100</v>
      </c>
      <c r="B113" s="15">
        <v>364</v>
      </c>
      <c r="C113" s="5">
        <v>383</v>
      </c>
      <c r="D113" s="5">
        <v>385</v>
      </c>
      <c r="E113" s="5">
        <v>301</v>
      </c>
      <c r="F113" s="11">
        <v>281</v>
      </c>
      <c r="G113" s="11">
        <v>240</v>
      </c>
      <c r="H113" s="11">
        <v>235</v>
      </c>
      <c r="I113" s="11">
        <v>229</v>
      </c>
      <c r="J113" s="11">
        <v>248</v>
      </c>
      <c r="K113" s="11">
        <v>307</v>
      </c>
      <c r="L113" s="11">
        <v>362</v>
      </c>
      <c r="M113" s="11">
        <v>373</v>
      </c>
      <c r="N113" s="11">
        <v>401</v>
      </c>
      <c r="O113" s="11">
        <v>375</v>
      </c>
      <c r="P113" s="11">
        <v>328</v>
      </c>
      <c r="Q113" s="11">
        <v>281</v>
      </c>
      <c r="R113" s="11">
        <v>243</v>
      </c>
      <c r="S113" s="11">
        <v>233</v>
      </c>
      <c r="T113" s="11">
        <v>262</v>
      </c>
      <c r="U113" s="11">
        <v>301</v>
      </c>
      <c r="V113" s="11">
        <v>274</v>
      </c>
      <c r="W113" s="11">
        <v>244</v>
      </c>
      <c r="X113" s="11">
        <v>247</v>
      </c>
      <c r="Y113" s="11">
        <v>321</v>
      </c>
      <c r="Z113" s="149">
        <v>340</v>
      </c>
      <c r="AA113" s="11">
        <v>354</v>
      </c>
      <c r="AB113" s="151">
        <f>SUM(AB114:AB121)</f>
        <v>371</v>
      </c>
    </row>
    <row r="114" spans="1:255" x14ac:dyDescent="0.55000000000000004">
      <c r="A114" s="6" t="s">
        <v>101</v>
      </c>
      <c r="B114" s="15"/>
      <c r="C114" s="5"/>
      <c r="D114" s="5"/>
      <c r="E114" s="5"/>
      <c r="F114" s="11"/>
      <c r="G114" s="11"/>
      <c r="H114" s="11"/>
      <c r="I114" s="11"/>
      <c r="J114" s="11"/>
      <c r="K114" s="11"/>
      <c r="L114" s="11"/>
      <c r="M114" s="11"/>
      <c r="U114" s="11">
        <v>267</v>
      </c>
      <c r="V114" s="11">
        <v>180</v>
      </c>
      <c r="W114" s="17">
        <v>80</v>
      </c>
      <c r="X114" s="11">
        <v>25</v>
      </c>
      <c r="Y114" s="11">
        <v>21</v>
      </c>
      <c r="Z114" s="149">
        <v>11</v>
      </c>
      <c r="AA114" s="11">
        <v>7</v>
      </c>
      <c r="AB114" s="151">
        <v>8</v>
      </c>
    </row>
    <row r="115" spans="1:255" x14ac:dyDescent="0.55000000000000004">
      <c r="A115" s="156" t="s">
        <v>102</v>
      </c>
      <c r="B115" s="15"/>
      <c r="C115" s="5"/>
      <c r="D115" s="5"/>
      <c r="E115" s="5"/>
      <c r="F115" s="11"/>
      <c r="G115" s="11"/>
      <c r="H115" s="11"/>
      <c r="I115" s="11"/>
      <c r="J115" s="11"/>
      <c r="K115" s="11"/>
      <c r="L115" s="11"/>
      <c r="M115" s="11"/>
      <c r="U115" s="11">
        <v>1</v>
      </c>
      <c r="V115" s="11">
        <v>0</v>
      </c>
      <c r="W115" s="11">
        <v>0</v>
      </c>
      <c r="X115" s="11">
        <v>0</v>
      </c>
      <c r="Y115" s="11">
        <v>0</v>
      </c>
      <c r="Z115" s="149">
        <v>0</v>
      </c>
      <c r="AA115" s="11">
        <v>1</v>
      </c>
      <c r="AB115" s="151">
        <v>0</v>
      </c>
    </row>
    <row r="116" spans="1:255" x14ac:dyDescent="0.55000000000000004">
      <c r="A116" s="156" t="s">
        <v>103</v>
      </c>
      <c r="B116" s="15"/>
      <c r="C116" s="5"/>
      <c r="D116" s="5"/>
      <c r="E116" s="5"/>
      <c r="F116" s="11"/>
      <c r="G116" s="11"/>
      <c r="H116" s="11"/>
      <c r="I116" s="11"/>
      <c r="J116" s="11"/>
      <c r="K116" s="11"/>
      <c r="L116" s="11"/>
      <c r="M116" s="11"/>
      <c r="U116" s="17"/>
      <c r="V116" s="11">
        <v>76</v>
      </c>
      <c r="W116" s="11">
        <v>163</v>
      </c>
      <c r="X116" s="11">
        <v>221</v>
      </c>
      <c r="Y116" s="108">
        <v>300</v>
      </c>
      <c r="Z116" s="149">
        <v>328</v>
      </c>
      <c r="AA116" s="11">
        <v>346</v>
      </c>
      <c r="AB116" s="151">
        <v>363</v>
      </c>
    </row>
    <row r="117" spans="1:255" x14ac:dyDescent="0.55000000000000004">
      <c r="A117" s="6" t="s">
        <v>104</v>
      </c>
      <c r="B117" s="15"/>
      <c r="C117" s="5"/>
      <c r="D117" s="5"/>
      <c r="E117" s="5"/>
      <c r="F117" s="11"/>
      <c r="G117" s="11"/>
      <c r="H117" s="11"/>
      <c r="I117" s="11"/>
      <c r="J117" s="11"/>
      <c r="K117" s="11"/>
      <c r="L117" s="11"/>
      <c r="M117" s="11"/>
      <c r="U117" s="17">
        <v>0</v>
      </c>
      <c r="V117" s="17">
        <v>0</v>
      </c>
      <c r="W117" s="17">
        <v>0</v>
      </c>
      <c r="X117" s="11">
        <v>1</v>
      </c>
      <c r="Y117" s="11">
        <v>0</v>
      </c>
      <c r="Z117" s="149">
        <v>0</v>
      </c>
      <c r="AA117" s="11">
        <v>0</v>
      </c>
      <c r="AB117" s="151">
        <v>0</v>
      </c>
    </row>
    <row r="118" spans="1:255" x14ac:dyDescent="0.55000000000000004">
      <c r="A118" s="156" t="s">
        <v>105</v>
      </c>
      <c r="B118" s="113"/>
      <c r="C118" s="113"/>
      <c r="D118" s="113"/>
      <c r="E118" s="113"/>
      <c r="F118" s="113"/>
      <c r="G118" s="113"/>
      <c r="H118" s="114">
        <v>1</v>
      </c>
      <c r="I118" s="113"/>
      <c r="J118" s="113"/>
      <c r="K118" s="115"/>
      <c r="L118" s="11"/>
      <c r="M118" s="11"/>
      <c r="U118" s="17">
        <v>0</v>
      </c>
      <c r="V118" s="11">
        <v>1</v>
      </c>
      <c r="W118" s="11">
        <v>0</v>
      </c>
      <c r="X118" s="11">
        <v>0</v>
      </c>
      <c r="Y118" s="11">
        <v>0</v>
      </c>
      <c r="Z118" s="149">
        <v>0</v>
      </c>
      <c r="AA118" s="11">
        <v>0</v>
      </c>
      <c r="AB118" s="151">
        <v>0</v>
      </c>
    </row>
    <row r="119" spans="1:255" x14ac:dyDescent="0.55000000000000004">
      <c r="A119" s="156" t="s">
        <v>106</v>
      </c>
      <c r="B119" s="113"/>
      <c r="C119" s="113"/>
      <c r="D119" s="113"/>
      <c r="E119" s="113"/>
      <c r="F119" s="113"/>
      <c r="G119" s="113"/>
      <c r="H119" s="113"/>
      <c r="I119" s="114">
        <v>1</v>
      </c>
      <c r="J119" s="113"/>
      <c r="K119" s="115"/>
      <c r="L119" s="11"/>
      <c r="M119" s="11"/>
      <c r="U119" s="11">
        <v>0</v>
      </c>
      <c r="V119" s="11">
        <v>0</v>
      </c>
      <c r="W119" s="11">
        <v>0</v>
      </c>
      <c r="X119" s="11">
        <v>0</v>
      </c>
      <c r="Y119" s="11">
        <v>0</v>
      </c>
      <c r="Z119" s="149">
        <v>1</v>
      </c>
      <c r="AA119" s="11">
        <v>0</v>
      </c>
      <c r="AB119" s="151">
        <v>0</v>
      </c>
      <c r="IU119" s="129"/>
    </row>
    <row r="120" spans="1:255" x14ac:dyDescent="0.55000000000000004">
      <c r="A120" s="6" t="s">
        <v>107</v>
      </c>
      <c r="B120" s="15"/>
      <c r="C120" s="5"/>
      <c r="D120" s="5"/>
      <c r="E120" s="5"/>
      <c r="F120" s="11"/>
      <c r="G120" s="11"/>
      <c r="H120" s="11"/>
      <c r="I120" s="11"/>
      <c r="J120" s="11"/>
      <c r="K120" s="11"/>
      <c r="L120" s="11"/>
      <c r="M120" s="11"/>
      <c r="U120" s="11">
        <v>0</v>
      </c>
      <c r="V120" s="11">
        <v>0</v>
      </c>
      <c r="W120" s="11">
        <v>1</v>
      </c>
      <c r="X120" s="11">
        <v>0</v>
      </c>
      <c r="Y120" s="11">
        <v>0</v>
      </c>
      <c r="Z120" s="149">
        <v>0</v>
      </c>
      <c r="AA120" s="11">
        <v>0</v>
      </c>
      <c r="AB120" s="151">
        <v>0</v>
      </c>
    </row>
    <row r="121" spans="1:255" x14ac:dyDescent="0.55000000000000004">
      <c r="A121" s="6" t="s">
        <v>97</v>
      </c>
      <c r="B121" s="15"/>
      <c r="C121" s="5"/>
      <c r="D121" s="5"/>
      <c r="E121" s="5"/>
      <c r="F121" s="11"/>
      <c r="G121" s="11"/>
      <c r="H121" s="11"/>
      <c r="I121" s="11"/>
      <c r="J121" s="11"/>
      <c r="K121" s="11"/>
      <c r="L121" s="11"/>
      <c r="M121" s="11"/>
      <c r="T121" s="11">
        <v>1</v>
      </c>
      <c r="U121" s="11">
        <v>33</v>
      </c>
      <c r="V121" s="11">
        <v>17</v>
      </c>
      <c r="W121" s="11">
        <v>0</v>
      </c>
      <c r="X121" s="11">
        <v>0</v>
      </c>
      <c r="Y121" s="11">
        <v>0</v>
      </c>
      <c r="Z121" s="11">
        <v>0</v>
      </c>
      <c r="AA121" s="11">
        <v>0</v>
      </c>
      <c r="AB121" s="151">
        <v>0</v>
      </c>
    </row>
    <row r="122" spans="1:255" x14ac:dyDescent="0.55000000000000004">
      <c r="A122" s="9" t="s">
        <v>108</v>
      </c>
      <c r="B122" s="15"/>
      <c r="C122" s="5"/>
      <c r="D122" s="5"/>
      <c r="E122" s="5"/>
      <c r="F122" s="11"/>
      <c r="G122" s="11"/>
      <c r="H122" s="11"/>
      <c r="I122" s="11"/>
      <c r="J122" s="11"/>
      <c r="K122" s="11"/>
      <c r="L122" s="11"/>
      <c r="M122" s="11"/>
      <c r="U122" s="11"/>
      <c r="V122" s="11">
        <v>8</v>
      </c>
      <c r="W122" s="17">
        <v>36</v>
      </c>
      <c r="X122" s="11">
        <v>61</v>
      </c>
      <c r="Y122" s="11">
        <v>70</v>
      </c>
      <c r="Z122" s="149">
        <v>84</v>
      </c>
      <c r="AA122" s="11">
        <v>199</v>
      </c>
      <c r="AB122" s="151">
        <f>SUM(AB123:AB125)</f>
        <v>218</v>
      </c>
    </row>
    <row r="123" spans="1:255" x14ac:dyDescent="0.55000000000000004">
      <c r="A123" s="6" t="s">
        <v>35</v>
      </c>
      <c r="B123" s="15"/>
      <c r="C123" s="5"/>
      <c r="D123" s="5"/>
      <c r="E123" s="5"/>
      <c r="F123" s="11"/>
      <c r="G123" s="11"/>
      <c r="H123" s="11"/>
      <c r="I123" s="11"/>
      <c r="J123" s="11"/>
      <c r="K123" s="11"/>
      <c r="L123" s="11"/>
      <c r="M123" s="11"/>
      <c r="U123" s="11"/>
      <c r="V123" s="11">
        <v>5</v>
      </c>
      <c r="W123" s="17">
        <v>10</v>
      </c>
      <c r="X123" s="11">
        <v>13</v>
      </c>
      <c r="Y123" s="11">
        <v>15</v>
      </c>
      <c r="Z123" s="149">
        <v>8</v>
      </c>
      <c r="AA123" s="11">
        <v>7</v>
      </c>
      <c r="AB123" s="151">
        <v>8</v>
      </c>
    </row>
    <row r="124" spans="1:255" x14ac:dyDescent="0.55000000000000004">
      <c r="A124" s="6" t="s">
        <v>109</v>
      </c>
      <c r="B124" s="15"/>
      <c r="C124" s="5"/>
      <c r="D124" s="5"/>
      <c r="E124" s="5"/>
      <c r="F124" s="11"/>
      <c r="G124" s="11"/>
      <c r="H124" s="11"/>
      <c r="I124" s="11"/>
      <c r="J124" s="11"/>
      <c r="K124" s="11"/>
      <c r="L124" s="11"/>
      <c r="M124" s="11"/>
      <c r="U124" s="11"/>
      <c r="V124" s="11">
        <v>3</v>
      </c>
      <c r="W124" s="17">
        <v>19</v>
      </c>
      <c r="X124" s="11">
        <v>42</v>
      </c>
      <c r="Y124" s="11">
        <v>50</v>
      </c>
      <c r="Z124" s="149">
        <v>68</v>
      </c>
      <c r="AA124" s="11">
        <v>152</v>
      </c>
      <c r="AB124" s="151">
        <v>148</v>
      </c>
    </row>
    <row r="125" spans="1:255" x14ac:dyDescent="0.55000000000000004">
      <c r="A125" s="6" t="s">
        <v>110</v>
      </c>
      <c r="B125" s="15"/>
      <c r="C125" s="5"/>
      <c r="D125" s="5"/>
      <c r="E125" s="5"/>
      <c r="F125" s="11"/>
      <c r="G125" s="11"/>
      <c r="H125" s="11"/>
      <c r="I125" s="11"/>
      <c r="J125" s="11"/>
      <c r="K125" s="11"/>
      <c r="L125" s="11"/>
      <c r="M125" s="11"/>
      <c r="U125" s="11"/>
      <c r="V125" s="11">
        <v>0</v>
      </c>
      <c r="W125" s="17">
        <v>7</v>
      </c>
      <c r="X125" s="11">
        <v>6</v>
      </c>
      <c r="Y125" s="11">
        <v>5</v>
      </c>
      <c r="Z125" s="149">
        <v>8</v>
      </c>
      <c r="AA125" s="11">
        <v>40</v>
      </c>
      <c r="AB125" s="151">
        <v>62</v>
      </c>
    </row>
    <row r="126" spans="1:255" x14ac:dyDescent="0.55000000000000004">
      <c r="A126" s="9" t="s">
        <v>111</v>
      </c>
      <c r="B126" s="15"/>
      <c r="C126" s="5"/>
      <c r="D126" s="5"/>
      <c r="E126" s="5"/>
      <c r="F126" s="11"/>
      <c r="G126" s="11"/>
      <c r="H126" s="11"/>
      <c r="I126" s="11"/>
      <c r="J126" s="11" t="s">
        <v>30</v>
      </c>
      <c r="K126" s="11" t="s">
        <v>30</v>
      </c>
      <c r="L126" s="11" t="s">
        <v>30</v>
      </c>
      <c r="M126" s="11">
        <v>8</v>
      </c>
      <c r="N126" s="11">
        <v>21</v>
      </c>
      <c r="O126" s="11">
        <v>30</v>
      </c>
      <c r="P126" s="11">
        <v>58</v>
      </c>
      <c r="Q126" s="11">
        <v>62</v>
      </c>
      <c r="R126" s="11">
        <v>63</v>
      </c>
      <c r="S126" s="11">
        <v>44</v>
      </c>
      <c r="T126" s="11">
        <v>47</v>
      </c>
      <c r="U126" s="11">
        <v>55</v>
      </c>
      <c r="V126" s="11">
        <v>55</v>
      </c>
      <c r="W126" s="11">
        <v>51</v>
      </c>
      <c r="X126" s="11">
        <v>43</v>
      </c>
      <c r="Y126" s="11">
        <v>32</v>
      </c>
      <c r="Z126" s="181">
        <v>32</v>
      </c>
      <c r="AA126" s="11">
        <v>49</v>
      </c>
      <c r="AB126" s="151">
        <f>SUM(AB127:AB132)</f>
        <v>69</v>
      </c>
    </row>
    <row r="127" spans="1:255" x14ac:dyDescent="0.55000000000000004">
      <c r="A127" s="6" t="s">
        <v>35</v>
      </c>
      <c r="B127" s="15"/>
      <c r="C127" s="5"/>
      <c r="D127" s="5"/>
      <c r="E127" s="5"/>
      <c r="F127" s="11"/>
      <c r="G127" s="11"/>
      <c r="H127" s="11"/>
      <c r="I127" s="11"/>
      <c r="J127" s="11"/>
      <c r="K127" s="11"/>
      <c r="L127" s="11"/>
      <c r="M127" s="11"/>
      <c r="O127" s="111"/>
      <c r="P127" s="128"/>
      <c r="T127" s="17"/>
      <c r="U127" s="11"/>
      <c r="V127" s="11">
        <v>14</v>
      </c>
      <c r="W127" s="11">
        <v>0</v>
      </c>
      <c r="X127" s="11">
        <v>25</v>
      </c>
      <c r="Y127" s="11">
        <v>23</v>
      </c>
      <c r="Z127" s="149">
        <v>28</v>
      </c>
      <c r="AA127" s="11">
        <v>43</v>
      </c>
      <c r="AB127" s="151">
        <v>26</v>
      </c>
    </row>
    <row r="128" spans="1:255" x14ac:dyDescent="0.55000000000000004">
      <c r="A128" s="89" t="s">
        <v>112</v>
      </c>
      <c r="U128" s="11">
        <v>55</v>
      </c>
      <c r="V128" s="11">
        <v>0</v>
      </c>
      <c r="W128" s="11">
        <v>12</v>
      </c>
      <c r="X128" s="11">
        <v>6</v>
      </c>
      <c r="Y128" s="11">
        <v>3</v>
      </c>
      <c r="Z128" s="149">
        <v>1</v>
      </c>
      <c r="AA128" s="11">
        <v>1</v>
      </c>
      <c r="AB128" s="151">
        <v>0</v>
      </c>
    </row>
    <row r="129" spans="1:28" x14ac:dyDescent="0.55000000000000004">
      <c r="A129" s="48" t="s">
        <v>103</v>
      </c>
      <c r="U129" s="11">
        <v>0</v>
      </c>
      <c r="V129" s="11">
        <v>0</v>
      </c>
      <c r="W129" s="11">
        <v>0</v>
      </c>
      <c r="X129" s="11">
        <v>0</v>
      </c>
      <c r="Y129" s="11">
        <v>1</v>
      </c>
      <c r="Z129" s="149">
        <v>0</v>
      </c>
      <c r="AA129" s="11">
        <v>0</v>
      </c>
      <c r="AB129" s="151">
        <v>0</v>
      </c>
    </row>
    <row r="130" spans="1:28" x14ac:dyDescent="0.55000000000000004">
      <c r="A130" s="59" t="s">
        <v>113</v>
      </c>
      <c r="B130" s="15"/>
      <c r="C130" s="5"/>
      <c r="D130" s="5"/>
      <c r="E130" s="5"/>
      <c r="F130" s="11"/>
      <c r="G130" s="11"/>
      <c r="H130" s="11"/>
      <c r="I130" s="11"/>
      <c r="J130" s="11"/>
      <c r="K130" s="11"/>
      <c r="L130" s="11"/>
      <c r="M130" s="11"/>
      <c r="U130" s="11">
        <v>0</v>
      </c>
      <c r="V130" s="11">
        <v>0</v>
      </c>
      <c r="W130" s="17">
        <v>24</v>
      </c>
      <c r="X130" s="11">
        <v>12</v>
      </c>
      <c r="Y130" s="11">
        <v>4</v>
      </c>
      <c r="Z130" s="149">
        <v>2</v>
      </c>
      <c r="AA130" s="11">
        <v>2</v>
      </c>
      <c r="AB130" s="151">
        <v>1</v>
      </c>
    </row>
    <row r="131" spans="1:28" s="85" customFormat="1" x14ac:dyDescent="0.55000000000000004">
      <c r="A131" s="59" t="s">
        <v>114</v>
      </c>
      <c r="B131" s="15"/>
      <c r="C131" s="5"/>
      <c r="D131" s="5"/>
      <c r="E131" s="5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>
        <v>0</v>
      </c>
      <c r="V131" s="11">
        <v>0</v>
      </c>
      <c r="W131" s="11">
        <v>0</v>
      </c>
      <c r="X131" s="11">
        <v>0</v>
      </c>
      <c r="Y131" s="11">
        <v>1</v>
      </c>
      <c r="Z131" s="149">
        <v>0</v>
      </c>
      <c r="AA131" s="151">
        <v>3</v>
      </c>
      <c r="AB131" s="151">
        <v>42</v>
      </c>
    </row>
    <row r="132" spans="1:28" x14ac:dyDescent="0.55000000000000004">
      <c r="A132" s="59" t="s">
        <v>105</v>
      </c>
      <c r="B132" s="15"/>
      <c r="C132" s="5"/>
      <c r="D132" s="5"/>
      <c r="E132" s="5"/>
      <c r="F132" s="11"/>
      <c r="G132" s="11"/>
      <c r="H132" s="11"/>
      <c r="I132" s="11"/>
      <c r="J132" s="11"/>
      <c r="K132" s="11"/>
      <c r="L132" s="11"/>
      <c r="M132" s="11"/>
      <c r="U132" s="11">
        <v>0</v>
      </c>
      <c r="V132" s="11">
        <v>41</v>
      </c>
      <c r="W132" s="11">
        <v>0</v>
      </c>
      <c r="X132" s="11">
        <v>0</v>
      </c>
      <c r="Y132" s="11">
        <v>0</v>
      </c>
      <c r="Z132" s="149">
        <v>0</v>
      </c>
      <c r="AA132" s="11">
        <v>0</v>
      </c>
      <c r="AB132" s="151">
        <v>0</v>
      </c>
    </row>
    <row r="133" spans="1:28" ht="14.25" customHeight="1" x14ac:dyDescent="0.55000000000000004">
      <c r="A133" s="9" t="s">
        <v>115</v>
      </c>
      <c r="B133" s="15">
        <v>364</v>
      </c>
      <c r="C133" s="5">
        <v>383</v>
      </c>
      <c r="D133" s="5">
        <v>385</v>
      </c>
      <c r="E133" s="5">
        <v>301</v>
      </c>
      <c r="F133" s="11">
        <v>281</v>
      </c>
      <c r="G133" s="11">
        <v>240</v>
      </c>
      <c r="H133" s="11">
        <v>0</v>
      </c>
      <c r="I133" s="11">
        <v>0</v>
      </c>
      <c r="J133" s="11">
        <v>0</v>
      </c>
      <c r="K133" s="11">
        <v>0</v>
      </c>
      <c r="L133" s="11">
        <v>15</v>
      </c>
      <c r="M133" s="11">
        <v>17</v>
      </c>
      <c r="N133" s="11">
        <v>20</v>
      </c>
      <c r="O133" s="11">
        <v>23</v>
      </c>
      <c r="P133" s="11">
        <v>24</v>
      </c>
      <c r="Q133" s="11">
        <v>25</v>
      </c>
      <c r="R133" s="11">
        <v>37</v>
      </c>
      <c r="S133" s="11">
        <v>44</v>
      </c>
      <c r="T133" s="11">
        <v>45</v>
      </c>
      <c r="U133" s="11">
        <v>45</v>
      </c>
      <c r="V133" s="11">
        <v>51</v>
      </c>
      <c r="W133" s="11">
        <v>29</v>
      </c>
      <c r="X133" s="11">
        <v>28</v>
      </c>
      <c r="Y133" s="11">
        <v>25</v>
      </c>
      <c r="Z133" s="149">
        <v>35</v>
      </c>
      <c r="AA133" s="11">
        <v>75</v>
      </c>
      <c r="AB133" s="151">
        <v>102</v>
      </c>
    </row>
    <row r="134" spans="1:28" ht="14.25" customHeight="1" x14ac:dyDescent="0.55000000000000004">
      <c r="A134" s="6" t="s">
        <v>116</v>
      </c>
      <c r="B134" s="15"/>
      <c r="C134" s="5"/>
      <c r="D134" s="5"/>
      <c r="E134" s="5"/>
      <c r="F134" s="11"/>
      <c r="G134" s="11"/>
      <c r="H134" s="11"/>
      <c r="I134" s="11"/>
      <c r="J134" s="11"/>
      <c r="K134" s="11"/>
      <c r="L134" s="11"/>
      <c r="M134" s="11"/>
      <c r="U134" s="11">
        <v>0</v>
      </c>
      <c r="V134" s="11">
        <v>0</v>
      </c>
      <c r="W134" s="11">
        <v>0</v>
      </c>
      <c r="X134" s="11">
        <v>0</v>
      </c>
      <c r="Y134" s="11">
        <v>0</v>
      </c>
      <c r="Z134" s="149">
        <v>1</v>
      </c>
      <c r="AA134" s="11">
        <v>0</v>
      </c>
      <c r="AB134" s="151">
        <v>0</v>
      </c>
    </row>
    <row r="135" spans="1:28" ht="14.25" customHeight="1" x14ac:dyDescent="0.55000000000000004">
      <c r="A135" s="9" t="s">
        <v>117</v>
      </c>
      <c r="B135" s="15"/>
      <c r="C135" s="5"/>
      <c r="D135" s="5"/>
      <c r="E135" s="5"/>
      <c r="F135" s="11"/>
      <c r="G135" s="11"/>
      <c r="H135" s="11"/>
      <c r="I135" s="11"/>
      <c r="J135" s="11" t="s">
        <v>30</v>
      </c>
      <c r="K135" s="11" t="s">
        <v>30</v>
      </c>
      <c r="L135" s="11" t="s">
        <v>30</v>
      </c>
      <c r="M135" s="11">
        <v>5</v>
      </c>
      <c r="N135" s="11">
        <v>14</v>
      </c>
      <c r="O135" s="11">
        <v>11</v>
      </c>
      <c r="P135" s="11">
        <v>13</v>
      </c>
      <c r="Q135" s="11">
        <v>13</v>
      </c>
      <c r="R135" s="11">
        <v>12</v>
      </c>
      <c r="S135" s="11">
        <v>11</v>
      </c>
      <c r="T135" s="11">
        <v>13</v>
      </c>
      <c r="U135" s="11">
        <v>13</v>
      </c>
      <c r="V135" s="11">
        <v>5</v>
      </c>
      <c r="W135" s="11">
        <v>1</v>
      </c>
      <c r="X135" s="11">
        <v>0</v>
      </c>
      <c r="Y135" s="11">
        <v>0</v>
      </c>
      <c r="Z135" s="149">
        <v>0</v>
      </c>
      <c r="AA135" s="11">
        <v>0</v>
      </c>
      <c r="AB135" s="151">
        <v>0</v>
      </c>
    </row>
    <row r="136" spans="1:28" ht="14.25" customHeight="1" x14ac:dyDescent="0.55000000000000004">
      <c r="A136" s="71" t="s">
        <v>55</v>
      </c>
      <c r="B136" s="12"/>
      <c r="C136" s="13"/>
      <c r="D136" s="13"/>
      <c r="E136" s="13"/>
      <c r="F136" s="14">
        <f t="shared" ref="F136:S136" si="19">SUM(F110:F135)</f>
        <v>562</v>
      </c>
      <c r="G136" s="14">
        <f t="shared" si="19"/>
        <v>480</v>
      </c>
      <c r="H136" s="45">
        <f t="shared" si="19"/>
        <v>236</v>
      </c>
      <c r="I136" s="45">
        <f t="shared" si="19"/>
        <v>230</v>
      </c>
      <c r="J136" s="45">
        <f t="shared" si="19"/>
        <v>269</v>
      </c>
      <c r="K136" s="45">
        <f t="shared" si="19"/>
        <v>369</v>
      </c>
      <c r="L136" s="45">
        <f t="shared" si="19"/>
        <v>470</v>
      </c>
      <c r="M136" s="45">
        <f t="shared" si="19"/>
        <v>511</v>
      </c>
      <c r="N136" s="45">
        <f t="shared" si="19"/>
        <v>579</v>
      </c>
      <c r="O136" s="45">
        <f t="shared" si="19"/>
        <v>566</v>
      </c>
      <c r="P136" s="45">
        <f t="shared" si="19"/>
        <v>549</v>
      </c>
      <c r="Q136" s="45">
        <f t="shared" si="19"/>
        <v>489</v>
      </c>
      <c r="R136" s="45">
        <f t="shared" si="19"/>
        <v>449</v>
      </c>
      <c r="S136" s="45">
        <f t="shared" si="19"/>
        <v>424</v>
      </c>
      <c r="T136" s="45">
        <f>T110+T113+T126+T133+T135</f>
        <v>467</v>
      </c>
      <c r="U136" s="45">
        <f>U110+U113+U126+U133+U135</f>
        <v>513</v>
      </c>
      <c r="V136" s="45">
        <f t="shared" ref="V136:AB136" si="20">V110+V113+V122+V126+V133+V135</f>
        <v>461</v>
      </c>
      <c r="W136" s="45">
        <f t="shared" si="20"/>
        <v>426</v>
      </c>
      <c r="X136" s="45">
        <f t="shared" si="20"/>
        <v>449</v>
      </c>
      <c r="Y136" s="45">
        <f t="shared" si="20"/>
        <v>508</v>
      </c>
      <c r="Z136" s="132">
        <f t="shared" si="20"/>
        <v>531</v>
      </c>
      <c r="AA136" s="132">
        <f t="shared" si="20"/>
        <v>730</v>
      </c>
      <c r="AB136" s="171">
        <f t="shared" si="20"/>
        <v>804</v>
      </c>
    </row>
    <row r="137" spans="1:28" ht="14.25" customHeight="1" x14ac:dyDescent="0.55000000000000004">
      <c r="A137" s="22" t="s">
        <v>99</v>
      </c>
      <c r="B137" s="15"/>
      <c r="C137" s="5"/>
      <c r="D137" s="5"/>
      <c r="E137" s="5"/>
      <c r="F137" s="11"/>
      <c r="G137" s="11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11">
        <v>0</v>
      </c>
      <c r="Y137" s="11">
        <v>1</v>
      </c>
      <c r="Z137" s="183">
        <v>0</v>
      </c>
      <c r="AA137" s="183">
        <v>1</v>
      </c>
      <c r="AB137" s="151">
        <v>2</v>
      </c>
    </row>
    <row r="138" spans="1:28" ht="14.25" customHeight="1" x14ac:dyDescent="0.55000000000000004">
      <c r="A138" s="10" t="s">
        <v>118</v>
      </c>
      <c r="R138" s="11" t="s">
        <v>30</v>
      </c>
      <c r="S138" s="11">
        <v>12</v>
      </c>
      <c r="T138" s="11">
        <v>14</v>
      </c>
      <c r="U138" s="11">
        <v>5</v>
      </c>
      <c r="V138" s="11">
        <v>6</v>
      </c>
      <c r="W138" s="17">
        <v>14</v>
      </c>
      <c r="X138" s="11">
        <v>11</v>
      </c>
      <c r="Y138" s="108">
        <v>16</v>
      </c>
      <c r="Z138" s="149">
        <v>11</v>
      </c>
      <c r="AA138" s="149">
        <v>13</v>
      </c>
      <c r="AB138" s="177">
        <v>11</v>
      </c>
    </row>
    <row r="139" spans="1:28" s="2" customFormat="1" x14ac:dyDescent="0.55000000000000004">
      <c r="A139" s="22" t="s">
        <v>119</v>
      </c>
      <c r="B139" s="15"/>
      <c r="C139" s="5"/>
      <c r="D139" s="5"/>
      <c r="E139" s="5"/>
      <c r="F139" s="11"/>
      <c r="G139" s="11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11">
        <v>3</v>
      </c>
      <c r="S139" s="11">
        <v>1</v>
      </c>
      <c r="T139" s="11">
        <v>5</v>
      </c>
      <c r="U139" s="11">
        <v>7</v>
      </c>
      <c r="V139" s="11">
        <v>2</v>
      </c>
      <c r="W139" s="11">
        <v>5</v>
      </c>
      <c r="X139" s="11">
        <v>5</v>
      </c>
      <c r="Y139" s="108">
        <v>7</v>
      </c>
      <c r="Z139" s="183">
        <v>6</v>
      </c>
      <c r="AA139" s="11">
        <v>6</v>
      </c>
      <c r="AB139" s="177">
        <v>8</v>
      </c>
    </row>
    <row r="140" spans="1:28" ht="14.25" customHeight="1" x14ac:dyDescent="0.55000000000000004">
      <c r="A140" s="99" t="s">
        <v>120</v>
      </c>
      <c r="B140" s="15"/>
      <c r="C140" s="5"/>
      <c r="D140" s="5"/>
      <c r="E140" s="5"/>
      <c r="F140" s="11"/>
      <c r="G140" s="11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11" t="s">
        <v>30</v>
      </c>
      <c r="S140" s="11">
        <v>0</v>
      </c>
      <c r="T140" s="11">
        <v>1</v>
      </c>
      <c r="U140" s="11">
        <v>2</v>
      </c>
      <c r="V140" s="11">
        <v>2</v>
      </c>
      <c r="W140" s="11">
        <v>6</v>
      </c>
      <c r="X140" s="11">
        <v>5</v>
      </c>
      <c r="Y140" s="108">
        <v>4</v>
      </c>
      <c r="Z140" s="183">
        <v>2</v>
      </c>
      <c r="AA140" s="11">
        <v>0</v>
      </c>
      <c r="AB140" s="177">
        <v>0</v>
      </c>
    </row>
    <row r="141" spans="1:28" s="2" customFormat="1" x14ac:dyDescent="0.55000000000000004">
      <c r="A141" s="99" t="s">
        <v>121</v>
      </c>
      <c r="B141" s="15"/>
      <c r="C141" s="5"/>
      <c r="D141" s="5"/>
      <c r="E141" s="5"/>
      <c r="F141" s="11"/>
      <c r="G141" s="11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11"/>
      <c r="S141" s="11"/>
      <c r="T141" s="11"/>
      <c r="U141" s="11"/>
      <c r="V141" s="11"/>
      <c r="W141" s="11"/>
      <c r="X141" s="11">
        <v>0</v>
      </c>
      <c r="Y141" s="108">
        <v>5</v>
      </c>
      <c r="Z141" s="183">
        <v>6</v>
      </c>
      <c r="AA141" s="11">
        <v>5</v>
      </c>
      <c r="AB141" s="177">
        <v>8</v>
      </c>
    </row>
    <row r="142" spans="1:28" x14ac:dyDescent="0.55000000000000004">
      <c r="A142" s="152" t="s">
        <v>122</v>
      </c>
      <c r="B142" s="15"/>
      <c r="C142" s="5"/>
      <c r="D142" s="5"/>
      <c r="E142" s="5"/>
      <c r="F142" s="11"/>
      <c r="G142" s="11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U142" s="11"/>
      <c r="W142" s="11">
        <v>5</v>
      </c>
      <c r="X142" s="11">
        <v>5</v>
      </c>
      <c r="Y142" s="108">
        <v>1</v>
      </c>
      <c r="Z142" s="183">
        <v>0</v>
      </c>
      <c r="AA142" s="11">
        <v>0</v>
      </c>
      <c r="AB142" s="177">
        <v>0</v>
      </c>
    </row>
    <row r="143" spans="1:28" s="2" customFormat="1" x14ac:dyDescent="0.55000000000000004">
      <c r="A143" s="22" t="s">
        <v>123</v>
      </c>
      <c r="B143" s="15"/>
      <c r="C143" s="5"/>
      <c r="D143" s="5"/>
      <c r="E143" s="5"/>
      <c r="F143" s="11"/>
      <c r="G143" s="11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11" t="s">
        <v>30</v>
      </c>
      <c r="S143" s="11">
        <v>6</v>
      </c>
      <c r="T143" s="11">
        <v>8</v>
      </c>
      <c r="U143" s="11">
        <v>3</v>
      </c>
      <c r="V143" s="11">
        <v>6</v>
      </c>
      <c r="W143" s="11">
        <v>7</v>
      </c>
      <c r="X143" s="11">
        <v>1</v>
      </c>
      <c r="Y143" s="108">
        <v>1</v>
      </c>
      <c r="Z143" s="183">
        <v>0</v>
      </c>
      <c r="AA143" s="11">
        <v>0</v>
      </c>
      <c r="AB143" s="177">
        <v>0</v>
      </c>
    </row>
    <row r="144" spans="1:28" s="2" customFormat="1" x14ac:dyDescent="0.55000000000000004">
      <c r="A144" s="22" t="s">
        <v>124</v>
      </c>
      <c r="B144" s="15"/>
      <c r="C144" s="5"/>
      <c r="D144" s="5"/>
      <c r="E144" s="5"/>
      <c r="F144" s="11"/>
      <c r="G144" s="11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11"/>
      <c r="S144" s="11"/>
      <c r="T144" s="11"/>
      <c r="U144" s="11"/>
      <c r="V144" s="11"/>
      <c r="W144" s="11"/>
      <c r="X144" s="11"/>
      <c r="Y144" s="108">
        <v>0</v>
      </c>
      <c r="Z144" s="183">
        <v>0</v>
      </c>
      <c r="AA144" s="11">
        <v>0</v>
      </c>
      <c r="AB144" s="177">
        <v>0</v>
      </c>
    </row>
    <row r="145" spans="1:34" s="2" customFormat="1" x14ac:dyDescent="0.55000000000000004">
      <c r="A145" s="71" t="s">
        <v>61</v>
      </c>
      <c r="B145" s="12"/>
      <c r="C145" s="13"/>
      <c r="D145" s="13"/>
      <c r="E145" s="13"/>
      <c r="F145" s="14"/>
      <c r="G145" s="14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>
        <f t="shared" ref="R145:W145" si="21">SUM(R138:R143)</f>
        <v>3</v>
      </c>
      <c r="S145" s="45">
        <f t="shared" si="21"/>
        <v>19</v>
      </c>
      <c r="T145" s="45">
        <f t="shared" si="21"/>
        <v>28</v>
      </c>
      <c r="U145" s="45">
        <f t="shared" si="21"/>
        <v>17</v>
      </c>
      <c r="V145" s="45">
        <f t="shared" si="21"/>
        <v>16</v>
      </c>
      <c r="W145" s="45">
        <f t="shared" si="21"/>
        <v>37</v>
      </c>
      <c r="X145" s="119">
        <f>SUM(X137:X144)</f>
        <v>27</v>
      </c>
      <c r="Y145" s="119">
        <f>SUM(Y137:Y144)</f>
        <v>35</v>
      </c>
      <c r="Z145" s="119">
        <f t="shared" ref="Z145:AA145" si="22">SUM(Z137:Z144)</f>
        <v>25</v>
      </c>
      <c r="AA145" s="119">
        <f t="shared" si="22"/>
        <v>25</v>
      </c>
      <c r="AB145" s="119">
        <f>SUM(AB137:AB144)</f>
        <v>29</v>
      </c>
    </row>
    <row r="146" spans="1:34" s="2" customFormat="1" x14ac:dyDescent="0.55000000000000004">
      <c r="A146" s="88" t="s">
        <v>125</v>
      </c>
      <c r="B146" s="24"/>
      <c r="C146" s="25"/>
      <c r="D146" s="25"/>
      <c r="E146" s="25"/>
      <c r="F146" s="23">
        <f t="shared" ref="F146:L146" si="23">SUM(F110:F135)</f>
        <v>562</v>
      </c>
      <c r="G146" s="23">
        <f t="shared" si="23"/>
        <v>480</v>
      </c>
      <c r="H146" s="23">
        <f t="shared" si="23"/>
        <v>236</v>
      </c>
      <c r="I146" s="23">
        <f t="shared" si="23"/>
        <v>230</v>
      </c>
      <c r="J146" s="23">
        <f t="shared" si="23"/>
        <v>269</v>
      </c>
      <c r="K146" s="23">
        <f t="shared" si="23"/>
        <v>369</v>
      </c>
      <c r="L146" s="23">
        <f t="shared" si="23"/>
        <v>470</v>
      </c>
      <c r="M146" s="23">
        <f>SUM(M110:M135)+M104</f>
        <v>511</v>
      </c>
      <c r="N146" s="23">
        <f>SUM(N110:N135)+N104</f>
        <v>579</v>
      </c>
      <c r="O146" s="23">
        <f>SUM(O110:O135)+O104</f>
        <v>566</v>
      </c>
      <c r="P146" s="23">
        <f>SUM(P110:P135)+P109</f>
        <v>549</v>
      </c>
      <c r="Q146" s="23">
        <f>SUM(Q110:Q135)+Q104</f>
        <v>496</v>
      </c>
      <c r="R146" s="23">
        <f>SUM(R110:R135)+R145+R109</f>
        <v>465</v>
      </c>
      <c r="S146" s="23">
        <f>SUM(S110:S135)+S145+S109</f>
        <v>465</v>
      </c>
      <c r="T146" s="23">
        <f>T136+T145+T109</f>
        <v>523</v>
      </c>
      <c r="U146" s="23">
        <f>U136+U145+U109</f>
        <v>567</v>
      </c>
      <c r="V146" s="23">
        <f>V136+V145+V109</f>
        <v>515</v>
      </c>
      <c r="W146" s="23">
        <f>W136+W145+W109</f>
        <v>510</v>
      </c>
      <c r="X146" s="23">
        <f>X136+X145+X109</f>
        <v>523</v>
      </c>
      <c r="Y146" s="38">
        <f>Y109+Y136+Y145</f>
        <v>589</v>
      </c>
      <c r="Z146" s="136">
        <f>Z109+Z136+Z145</f>
        <v>596</v>
      </c>
      <c r="AA146" s="136">
        <f>AA109+AA136+AA145</f>
        <v>791</v>
      </c>
      <c r="AB146" s="172">
        <f>AB109+AB136+AB145</f>
        <v>865</v>
      </c>
    </row>
    <row r="147" spans="1:34" s="2" customFormat="1" x14ac:dyDescent="0.55000000000000004">
      <c r="A147" s="88" t="s">
        <v>292</v>
      </c>
      <c r="B147" s="11"/>
      <c r="C147" s="26"/>
      <c r="D147" s="26"/>
      <c r="E147" s="26"/>
      <c r="F147" s="26"/>
      <c r="G147" s="26"/>
      <c r="H147" s="26"/>
      <c r="I147" s="26"/>
      <c r="J147" s="26"/>
      <c r="K147" s="10"/>
      <c r="L147" s="10"/>
      <c r="M147" s="10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35"/>
      <c r="AA147" s="17"/>
      <c r="AB147" s="176"/>
    </row>
    <row r="148" spans="1:34" x14ac:dyDescent="0.55000000000000004">
      <c r="A148" s="10" t="s">
        <v>255</v>
      </c>
      <c r="B148" s="15"/>
      <c r="C148" s="5"/>
      <c r="D148" s="5"/>
      <c r="E148" s="5"/>
      <c r="F148" s="11"/>
      <c r="G148" s="11"/>
      <c r="H148" s="11"/>
      <c r="I148" s="11"/>
      <c r="J148" s="11"/>
      <c r="K148" s="11"/>
      <c r="L148" s="11"/>
      <c r="M148" s="11">
        <v>0</v>
      </c>
      <c r="N148" s="11">
        <v>0</v>
      </c>
      <c r="O148" s="11">
        <v>0</v>
      </c>
      <c r="P148" s="11">
        <v>44</v>
      </c>
      <c r="Q148" s="11">
        <v>48</v>
      </c>
      <c r="R148" s="64">
        <v>48</v>
      </c>
      <c r="S148" s="64">
        <v>49</v>
      </c>
      <c r="T148" s="11">
        <v>49</v>
      </c>
      <c r="U148" s="11">
        <v>47</v>
      </c>
      <c r="V148" s="11">
        <v>48</v>
      </c>
      <c r="W148" s="11">
        <v>43</v>
      </c>
      <c r="X148" s="11">
        <v>45</v>
      </c>
      <c r="Y148" s="11">
        <v>44</v>
      </c>
      <c r="Z148" s="149">
        <v>45</v>
      </c>
      <c r="AA148" s="11">
        <v>51</v>
      </c>
      <c r="AB148" s="178">
        <v>51</v>
      </c>
      <c r="AH148" s="85"/>
    </row>
    <row r="149" spans="1:34" s="2" customFormat="1" x14ac:dyDescent="0.55000000000000004">
      <c r="A149" s="22" t="s">
        <v>126</v>
      </c>
      <c r="B149" s="11"/>
      <c r="C149" s="26"/>
      <c r="D149" s="26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6"/>
      <c r="P149" s="26"/>
      <c r="Q149" s="26"/>
      <c r="R149" s="26"/>
      <c r="S149" s="26">
        <v>4</v>
      </c>
      <c r="T149" s="11">
        <v>5</v>
      </c>
      <c r="U149" s="11">
        <v>6</v>
      </c>
      <c r="V149" s="11">
        <v>11</v>
      </c>
      <c r="W149" s="11">
        <v>8</v>
      </c>
      <c r="X149" s="11">
        <v>6</v>
      </c>
      <c r="Y149" s="11">
        <v>4</v>
      </c>
      <c r="Z149" s="135">
        <v>2</v>
      </c>
      <c r="AA149" s="17">
        <v>4</v>
      </c>
      <c r="AB149" s="176">
        <v>6</v>
      </c>
    </row>
    <row r="150" spans="1:34" s="2" customFormat="1" x14ac:dyDescent="0.55000000000000004">
      <c r="A150" s="22" t="s">
        <v>127</v>
      </c>
      <c r="B150" s="11"/>
      <c r="C150" s="26"/>
      <c r="D150" s="26"/>
      <c r="E150" s="26"/>
      <c r="F150" s="26"/>
      <c r="G150" s="26"/>
      <c r="H150" s="26"/>
      <c r="I150" s="26" t="s">
        <v>30</v>
      </c>
      <c r="J150" s="26" t="s">
        <v>30</v>
      </c>
      <c r="K150" s="26" t="s">
        <v>30</v>
      </c>
      <c r="L150" s="26" t="s">
        <v>30</v>
      </c>
      <c r="M150" s="26">
        <v>2</v>
      </c>
      <c r="N150" s="11">
        <v>8</v>
      </c>
      <c r="O150" s="11">
        <v>22</v>
      </c>
      <c r="P150" s="11">
        <v>30</v>
      </c>
      <c r="Q150" s="11">
        <v>35</v>
      </c>
      <c r="R150" s="11">
        <v>40</v>
      </c>
      <c r="S150" s="11">
        <v>43</v>
      </c>
      <c r="T150" s="11">
        <v>40</v>
      </c>
      <c r="U150" s="11">
        <v>39</v>
      </c>
      <c r="V150" s="11">
        <v>36</v>
      </c>
      <c r="W150" s="11">
        <v>35</v>
      </c>
      <c r="X150" s="11">
        <v>40</v>
      </c>
      <c r="Y150" s="11">
        <v>53</v>
      </c>
      <c r="Z150" s="181">
        <v>44</v>
      </c>
      <c r="AA150" s="11">
        <v>29</v>
      </c>
      <c r="AB150" s="151">
        <f>SUM(AB151:AB155)</f>
        <v>24</v>
      </c>
    </row>
    <row r="151" spans="1:34" s="2" customFormat="1" x14ac:dyDescent="0.55000000000000004">
      <c r="A151" s="19" t="s">
        <v>35</v>
      </c>
      <c r="B151" s="17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17"/>
      <c r="O151" s="17"/>
      <c r="P151" s="17"/>
      <c r="Q151" s="17"/>
      <c r="R151" s="17">
        <v>6</v>
      </c>
      <c r="S151" s="17">
        <v>9</v>
      </c>
      <c r="T151" s="17">
        <v>0</v>
      </c>
      <c r="U151" s="17">
        <v>9</v>
      </c>
      <c r="V151" s="17">
        <v>9</v>
      </c>
      <c r="W151" s="11">
        <v>4</v>
      </c>
      <c r="X151" s="17">
        <v>1</v>
      </c>
      <c r="Y151" s="17">
        <v>1</v>
      </c>
      <c r="Z151" s="135">
        <v>1</v>
      </c>
      <c r="AA151" s="17">
        <v>2</v>
      </c>
      <c r="AB151" s="176">
        <v>1</v>
      </c>
    </row>
    <row r="152" spans="1:34" ht="17.5" customHeight="1" x14ac:dyDescent="0.55000000000000004">
      <c r="A152" s="116" t="s">
        <v>128</v>
      </c>
      <c r="B152" s="17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17"/>
      <c r="O152" s="17"/>
      <c r="P152" s="17"/>
      <c r="Q152" s="17"/>
      <c r="R152" s="17"/>
      <c r="S152" s="17"/>
      <c r="T152" s="17"/>
      <c r="U152" s="17">
        <v>1</v>
      </c>
      <c r="V152" s="17">
        <v>3</v>
      </c>
      <c r="W152" s="11">
        <v>2</v>
      </c>
      <c r="X152" s="17"/>
      <c r="Y152" s="17">
        <v>2</v>
      </c>
      <c r="Z152" s="149">
        <v>0</v>
      </c>
      <c r="AA152" s="11">
        <v>0</v>
      </c>
      <c r="AB152" s="151">
        <v>0</v>
      </c>
    </row>
    <row r="153" spans="1:34" s="2" customFormat="1" x14ac:dyDescent="0.55000000000000004">
      <c r="A153" s="6" t="s">
        <v>129</v>
      </c>
      <c r="B153" s="17"/>
      <c r="C153" s="28"/>
      <c r="D153" s="28"/>
      <c r="E153" s="28"/>
      <c r="F153" s="28"/>
      <c r="G153" s="28"/>
      <c r="H153" s="28"/>
      <c r="I153" s="28"/>
      <c r="J153" s="28"/>
      <c r="K153" s="28" t="s">
        <v>30</v>
      </c>
      <c r="L153" s="28" t="s">
        <v>30</v>
      </c>
      <c r="M153" s="28" t="s">
        <v>30</v>
      </c>
      <c r="N153" s="17" t="s">
        <v>30</v>
      </c>
      <c r="O153" s="17">
        <v>1</v>
      </c>
      <c r="P153" s="17">
        <v>0</v>
      </c>
      <c r="Q153" s="17">
        <v>0</v>
      </c>
      <c r="R153" s="17">
        <v>0</v>
      </c>
      <c r="S153" s="17">
        <v>0</v>
      </c>
      <c r="T153" s="17">
        <v>0</v>
      </c>
      <c r="U153" s="17">
        <v>2</v>
      </c>
      <c r="V153" s="17">
        <v>4</v>
      </c>
      <c r="W153" s="11">
        <v>3</v>
      </c>
      <c r="X153" s="17">
        <v>3</v>
      </c>
      <c r="Y153" s="17">
        <v>4</v>
      </c>
      <c r="Z153" s="135">
        <v>2</v>
      </c>
      <c r="AA153" s="17">
        <v>1</v>
      </c>
      <c r="AB153" s="176">
        <v>0</v>
      </c>
    </row>
    <row r="154" spans="1:34" s="2" customFormat="1" x14ac:dyDescent="0.55000000000000004">
      <c r="A154" s="6" t="s">
        <v>130</v>
      </c>
      <c r="B154" s="17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17"/>
      <c r="O154" s="17"/>
      <c r="P154" s="17">
        <v>0</v>
      </c>
      <c r="Q154" s="17">
        <v>0</v>
      </c>
      <c r="R154" s="17">
        <v>0</v>
      </c>
      <c r="S154" s="17">
        <v>0</v>
      </c>
      <c r="T154" s="17">
        <v>2</v>
      </c>
      <c r="U154" s="17">
        <v>2</v>
      </c>
      <c r="V154" s="17">
        <v>5</v>
      </c>
      <c r="W154" s="11">
        <v>12</v>
      </c>
      <c r="X154" s="17">
        <v>10</v>
      </c>
      <c r="Y154" s="17">
        <v>10</v>
      </c>
      <c r="Z154" s="135">
        <v>4</v>
      </c>
      <c r="AA154" s="17">
        <v>5</v>
      </c>
      <c r="AB154" s="176">
        <v>3</v>
      </c>
    </row>
    <row r="155" spans="1:34" s="2" customFormat="1" x14ac:dyDescent="0.55000000000000004">
      <c r="A155" s="62" t="s">
        <v>131</v>
      </c>
      <c r="B155" s="61"/>
      <c r="C155" s="61"/>
      <c r="D155" s="61"/>
      <c r="E155" s="17"/>
      <c r="F155" s="17"/>
      <c r="G155" s="17"/>
      <c r="H155" s="17"/>
      <c r="I155" s="17"/>
      <c r="J155" s="17"/>
      <c r="K155" s="17" t="s">
        <v>30</v>
      </c>
      <c r="L155" s="17" t="s">
        <v>30</v>
      </c>
      <c r="M155" s="17" t="s">
        <v>30</v>
      </c>
      <c r="N155" s="17" t="s">
        <v>30</v>
      </c>
      <c r="O155" s="17">
        <v>2</v>
      </c>
      <c r="P155" s="17">
        <v>28</v>
      </c>
      <c r="Q155" s="17">
        <v>32</v>
      </c>
      <c r="R155" s="17">
        <v>34</v>
      </c>
      <c r="S155" s="17">
        <v>34</v>
      </c>
      <c r="T155" s="17">
        <v>25</v>
      </c>
      <c r="U155" s="17">
        <v>25</v>
      </c>
      <c r="V155" s="17">
        <v>15</v>
      </c>
      <c r="W155" s="11">
        <v>14</v>
      </c>
      <c r="X155" s="17">
        <v>24</v>
      </c>
      <c r="Y155" s="17">
        <v>36</v>
      </c>
      <c r="Z155" s="135">
        <v>37</v>
      </c>
      <c r="AA155" s="17">
        <v>21</v>
      </c>
      <c r="AB155" s="176">
        <v>20</v>
      </c>
    </row>
    <row r="156" spans="1:34" s="2" customFormat="1" x14ac:dyDescent="0.55000000000000004">
      <c r="A156" s="10" t="s">
        <v>132</v>
      </c>
      <c r="B156" s="10"/>
      <c r="C156" s="10"/>
      <c r="D156" s="10"/>
      <c r="E156" s="15">
        <v>24</v>
      </c>
      <c r="F156" s="11">
        <v>23</v>
      </c>
      <c r="G156" s="11">
        <v>21</v>
      </c>
      <c r="H156" s="11">
        <v>21</v>
      </c>
      <c r="I156" s="11">
        <v>22</v>
      </c>
      <c r="J156" s="11">
        <v>20</v>
      </c>
      <c r="K156" s="11">
        <v>26</v>
      </c>
      <c r="L156" s="11">
        <v>28</v>
      </c>
      <c r="M156" s="11">
        <v>27</v>
      </c>
      <c r="N156" s="11">
        <v>29</v>
      </c>
      <c r="O156" s="11">
        <v>30</v>
      </c>
      <c r="P156" s="11">
        <v>34</v>
      </c>
      <c r="Q156" s="11">
        <v>33</v>
      </c>
      <c r="R156" s="11">
        <v>38</v>
      </c>
      <c r="S156" s="11">
        <v>40</v>
      </c>
      <c r="T156" s="17">
        <v>33</v>
      </c>
      <c r="U156" s="17">
        <v>42</v>
      </c>
      <c r="V156" s="11">
        <v>47</v>
      </c>
      <c r="W156" s="11">
        <v>46</v>
      </c>
      <c r="X156" s="11">
        <v>47</v>
      </c>
      <c r="Y156" s="11">
        <v>44</v>
      </c>
      <c r="Z156" s="181">
        <v>47</v>
      </c>
      <c r="AA156" s="11">
        <v>48</v>
      </c>
      <c r="AB156" s="151">
        <f>SUM(AB157:AB164)</f>
        <v>44</v>
      </c>
    </row>
    <row r="157" spans="1:34" x14ac:dyDescent="0.55000000000000004">
      <c r="A157" s="6" t="s">
        <v>35</v>
      </c>
      <c r="B157" s="17"/>
      <c r="C157" s="28"/>
      <c r="D157" s="28"/>
      <c r="E157" s="28"/>
      <c r="F157" s="28"/>
      <c r="G157" s="28"/>
      <c r="H157" s="28"/>
      <c r="I157" s="28"/>
      <c r="J157" s="28"/>
      <c r="K157" s="16"/>
      <c r="L157" s="16"/>
      <c r="M157" s="16"/>
      <c r="N157" s="17">
        <v>22</v>
      </c>
      <c r="O157" s="17">
        <v>16</v>
      </c>
      <c r="P157" s="17">
        <v>11</v>
      </c>
      <c r="Q157" s="17">
        <v>5</v>
      </c>
      <c r="R157" s="17"/>
      <c r="S157" s="17">
        <v>1</v>
      </c>
      <c r="T157" s="17">
        <v>1</v>
      </c>
      <c r="U157" s="17">
        <v>1</v>
      </c>
      <c r="V157" s="11">
        <v>1</v>
      </c>
      <c r="W157" s="17">
        <v>1</v>
      </c>
      <c r="X157" s="17">
        <v>1</v>
      </c>
      <c r="Y157" s="120">
        <v>0</v>
      </c>
      <c r="Z157" s="149">
        <v>0</v>
      </c>
      <c r="AA157" s="11">
        <v>1</v>
      </c>
      <c r="AB157" s="151">
        <v>1</v>
      </c>
    </row>
    <row r="158" spans="1:34" s="2" customFormat="1" x14ac:dyDescent="0.55000000000000004">
      <c r="A158" s="6" t="s">
        <v>133</v>
      </c>
      <c r="B158" s="10"/>
      <c r="C158" s="10"/>
      <c r="D158" s="10"/>
      <c r="E158" s="15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7"/>
      <c r="U158" s="17"/>
      <c r="V158" s="17"/>
      <c r="W158" s="11">
        <v>1</v>
      </c>
      <c r="X158" s="17">
        <v>1</v>
      </c>
      <c r="Y158" s="17">
        <v>1</v>
      </c>
      <c r="Z158" s="135">
        <v>3</v>
      </c>
      <c r="AA158" s="17">
        <v>4</v>
      </c>
      <c r="AB158" s="176">
        <v>6</v>
      </c>
    </row>
    <row r="159" spans="1:34" s="2" customFormat="1" x14ac:dyDescent="0.55000000000000004">
      <c r="A159" s="6" t="s">
        <v>134</v>
      </c>
      <c r="B159" s="16"/>
      <c r="C159" s="16"/>
      <c r="D159" s="16"/>
      <c r="E159" s="7"/>
      <c r="F159" s="17"/>
      <c r="G159" s="17"/>
      <c r="H159" s="17"/>
      <c r="I159" s="17">
        <v>0</v>
      </c>
      <c r="J159" s="17">
        <v>0</v>
      </c>
      <c r="K159" s="17">
        <v>0</v>
      </c>
      <c r="L159" s="17">
        <v>0</v>
      </c>
      <c r="M159" s="17">
        <v>4</v>
      </c>
      <c r="N159" s="17">
        <v>6</v>
      </c>
      <c r="O159" s="17">
        <v>7</v>
      </c>
      <c r="P159" s="17">
        <v>8</v>
      </c>
      <c r="Q159" s="17">
        <v>8</v>
      </c>
      <c r="R159" s="17">
        <v>8</v>
      </c>
      <c r="S159" s="17">
        <v>7</v>
      </c>
      <c r="T159" s="17">
        <v>6</v>
      </c>
      <c r="U159" s="17">
        <v>7</v>
      </c>
      <c r="V159" s="11">
        <v>8</v>
      </c>
      <c r="W159" s="17">
        <v>6</v>
      </c>
      <c r="X159" s="17">
        <v>7</v>
      </c>
      <c r="Y159" s="108">
        <v>7</v>
      </c>
      <c r="Z159" s="135">
        <v>5</v>
      </c>
      <c r="AA159" s="17">
        <v>5</v>
      </c>
      <c r="AB159" s="176">
        <v>2</v>
      </c>
    </row>
    <row r="160" spans="1:34" s="2" customFormat="1" ht="14.25" customHeight="1" x14ac:dyDescent="0.55000000000000004">
      <c r="A160" s="6" t="s">
        <v>135</v>
      </c>
      <c r="B160" s="16"/>
      <c r="C160" s="16"/>
      <c r="D160" s="16"/>
      <c r="E160" s="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>
        <v>5</v>
      </c>
      <c r="S160" s="17">
        <v>5</v>
      </c>
      <c r="T160" s="17">
        <v>5</v>
      </c>
      <c r="U160" s="17">
        <v>5</v>
      </c>
      <c r="V160" s="11">
        <v>6</v>
      </c>
      <c r="W160" s="17">
        <v>6</v>
      </c>
      <c r="X160" s="17">
        <v>7</v>
      </c>
      <c r="Y160" s="108">
        <v>7</v>
      </c>
      <c r="Z160" s="135">
        <v>7</v>
      </c>
      <c r="AA160" s="17">
        <v>5</v>
      </c>
      <c r="AB160" s="176">
        <v>5</v>
      </c>
    </row>
    <row r="161" spans="1:28" ht="14.25" customHeight="1" x14ac:dyDescent="0.55000000000000004">
      <c r="A161" s="6" t="s">
        <v>136</v>
      </c>
      <c r="B161" s="16"/>
      <c r="C161" s="16"/>
      <c r="D161" s="16"/>
      <c r="E161" s="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>
        <v>1</v>
      </c>
      <c r="T161" s="17">
        <v>0</v>
      </c>
      <c r="U161" s="17">
        <v>0</v>
      </c>
      <c r="V161" s="11">
        <v>0</v>
      </c>
      <c r="W161" s="17">
        <v>0</v>
      </c>
      <c r="X161" s="17">
        <v>0</v>
      </c>
      <c r="Y161" s="108">
        <v>0</v>
      </c>
      <c r="Z161" s="149">
        <v>9</v>
      </c>
      <c r="AA161" s="11">
        <v>15</v>
      </c>
      <c r="AB161" s="151">
        <v>17</v>
      </c>
    </row>
    <row r="162" spans="1:28" ht="14.25" customHeight="1" x14ac:dyDescent="0.55000000000000004">
      <c r="A162" s="6" t="s">
        <v>137</v>
      </c>
      <c r="B162" s="16"/>
      <c r="C162" s="16"/>
      <c r="D162" s="16"/>
      <c r="E162" s="7"/>
      <c r="F162" s="17"/>
      <c r="G162" s="17"/>
      <c r="H162" s="17"/>
      <c r="I162" s="17"/>
      <c r="J162" s="17"/>
      <c r="K162" s="17">
        <v>0</v>
      </c>
      <c r="L162" s="17">
        <v>0</v>
      </c>
      <c r="M162" s="17">
        <v>2</v>
      </c>
      <c r="N162" s="17">
        <v>1</v>
      </c>
      <c r="O162" s="17">
        <v>5</v>
      </c>
      <c r="P162" s="17">
        <v>5</v>
      </c>
      <c r="Q162" s="17">
        <v>5</v>
      </c>
      <c r="R162" s="17">
        <v>12</v>
      </c>
      <c r="S162" s="17">
        <v>10</v>
      </c>
      <c r="T162" s="17">
        <v>7</v>
      </c>
      <c r="U162" s="17">
        <v>13</v>
      </c>
      <c r="V162" s="11">
        <v>14</v>
      </c>
      <c r="W162" s="17">
        <v>15</v>
      </c>
      <c r="X162" s="17">
        <v>14</v>
      </c>
      <c r="Y162" s="120">
        <v>14</v>
      </c>
      <c r="Z162" s="149">
        <v>12</v>
      </c>
      <c r="AA162" s="11">
        <v>9</v>
      </c>
      <c r="AB162" s="151">
        <v>8</v>
      </c>
    </row>
    <row r="163" spans="1:28" x14ac:dyDescent="0.55000000000000004">
      <c r="A163" s="61" t="s">
        <v>138</v>
      </c>
      <c r="B163" s="16"/>
      <c r="C163" s="16"/>
      <c r="D163" s="16"/>
      <c r="E163" s="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>
        <v>13</v>
      </c>
      <c r="S163" s="17">
        <v>16</v>
      </c>
      <c r="T163" s="17">
        <v>14</v>
      </c>
      <c r="U163" s="17">
        <v>16</v>
      </c>
      <c r="V163" s="11">
        <v>18</v>
      </c>
      <c r="W163" s="17">
        <v>17</v>
      </c>
      <c r="X163" s="17">
        <v>17</v>
      </c>
      <c r="Y163" s="108">
        <v>15</v>
      </c>
      <c r="Z163" s="149">
        <v>11</v>
      </c>
      <c r="AA163" s="11">
        <v>9</v>
      </c>
      <c r="AB163" s="151">
        <v>5</v>
      </c>
    </row>
    <row r="164" spans="1:28" x14ac:dyDescent="0.55000000000000004">
      <c r="A164" s="62" t="s">
        <v>139</v>
      </c>
      <c r="B164" s="61"/>
      <c r="C164" s="61"/>
      <c r="D164" s="61"/>
      <c r="E164" s="17"/>
      <c r="F164" s="17"/>
      <c r="G164" s="17"/>
      <c r="H164" s="17"/>
      <c r="I164" s="17"/>
      <c r="J164" s="17"/>
      <c r="K164" s="17" t="s">
        <v>30</v>
      </c>
      <c r="L164" s="17" t="s">
        <v>30</v>
      </c>
      <c r="M164" s="17" t="s">
        <v>30</v>
      </c>
      <c r="N164" s="17" t="s">
        <v>30</v>
      </c>
      <c r="O164" s="17">
        <v>2</v>
      </c>
      <c r="P164" s="17">
        <v>10</v>
      </c>
      <c r="Q164" s="17">
        <v>15</v>
      </c>
      <c r="R164" s="17">
        <v>0</v>
      </c>
      <c r="S164" s="17">
        <v>0</v>
      </c>
      <c r="T164" s="17">
        <v>0</v>
      </c>
      <c r="U164" s="17">
        <v>0</v>
      </c>
      <c r="V164" s="11">
        <v>0</v>
      </c>
      <c r="W164" s="17">
        <v>0</v>
      </c>
      <c r="X164" s="11">
        <v>0</v>
      </c>
      <c r="Y164" s="108">
        <v>0</v>
      </c>
      <c r="Z164" s="149">
        <v>0</v>
      </c>
      <c r="AA164" s="11">
        <v>0</v>
      </c>
      <c r="AB164" s="151">
        <v>0</v>
      </c>
    </row>
    <row r="165" spans="1:28" ht="14.25" customHeight="1" x14ac:dyDescent="0.55000000000000004">
      <c r="A165" s="71" t="s">
        <v>31</v>
      </c>
      <c r="B165" s="72">
        <v>117</v>
      </c>
      <c r="C165" s="73">
        <v>132</v>
      </c>
      <c r="D165" s="73" t="e">
        <f>#REF!+#REF!</f>
        <v>#REF!</v>
      </c>
      <c r="E165" s="72">
        <v>24</v>
      </c>
      <c r="F165" s="45">
        <v>23</v>
      </c>
      <c r="G165" s="45">
        <v>21</v>
      </c>
      <c r="H165" s="45">
        <v>21</v>
      </c>
      <c r="I165" s="45">
        <v>22</v>
      </c>
      <c r="J165" s="45">
        <f>SUM(J156)</f>
        <v>20</v>
      </c>
      <c r="K165" s="45">
        <f>SUM(K156)</f>
        <v>26</v>
      </c>
      <c r="L165" s="45">
        <f>SUM(L156)</f>
        <v>28</v>
      </c>
      <c r="M165" s="41">
        <f t="shared" ref="M165:R165" si="24">M150+M156</f>
        <v>29</v>
      </c>
      <c r="N165" s="41">
        <f t="shared" si="24"/>
        <v>37</v>
      </c>
      <c r="O165" s="41">
        <f t="shared" si="24"/>
        <v>52</v>
      </c>
      <c r="P165" s="41">
        <f t="shared" si="24"/>
        <v>64</v>
      </c>
      <c r="Q165" s="41">
        <f t="shared" si="24"/>
        <v>68</v>
      </c>
      <c r="R165" s="41">
        <f t="shared" si="24"/>
        <v>78</v>
      </c>
      <c r="S165" s="41">
        <f t="shared" ref="S165:V165" si="25">S149+S150+S156</f>
        <v>87</v>
      </c>
      <c r="T165" s="41">
        <f t="shared" si="25"/>
        <v>78</v>
      </c>
      <c r="U165" s="41">
        <f t="shared" si="25"/>
        <v>87</v>
      </c>
      <c r="V165" s="41">
        <f t="shared" si="25"/>
        <v>94</v>
      </c>
      <c r="W165" s="173">
        <f t="shared" ref="W165:AA165" si="26">W148+W149+W150+W156</f>
        <v>132</v>
      </c>
      <c r="X165" s="173">
        <f t="shared" si="26"/>
        <v>138</v>
      </c>
      <c r="Y165" s="173">
        <f t="shared" si="26"/>
        <v>145</v>
      </c>
      <c r="Z165" s="173">
        <f t="shared" si="26"/>
        <v>138</v>
      </c>
      <c r="AA165" s="173">
        <f t="shared" si="26"/>
        <v>132</v>
      </c>
      <c r="AB165" s="173">
        <f>AB148+AB149+AB150+AB156</f>
        <v>125</v>
      </c>
    </row>
    <row r="166" spans="1:28" s="85" customFormat="1" x14ac:dyDescent="0.55000000000000004">
      <c r="A166" s="63" t="s">
        <v>140</v>
      </c>
      <c r="B166" s="61"/>
      <c r="C166" s="61"/>
      <c r="D166" s="61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1">
        <v>4</v>
      </c>
      <c r="S166" s="11">
        <v>13</v>
      </c>
      <c r="T166" s="11">
        <v>14</v>
      </c>
      <c r="U166" s="11">
        <v>13</v>
      </c>
      <c r="V166" s="11">
        <v>14</v>
      </c>
      <c r="W166" s="17">
        <v>18</v>
      </c>
      <c r="X166" s="17">
        <v>17</v>
      </c>
      <c r="Y166" s="11">
        <v>19</v>
      </c>
      <c r="Z166" s="149">
        <v>18</v>
      </c>
      <c r="AA166" s="151">
        <v>18</v>
      </c>
      <c r="AB166" s="151">
        <v>25</v>
      </c>
    </row>
    <row r="167" spans="1:28" x14ac:dyDescent="0.55000000000000004">
      <c r="A167" s="10" t="s">
        <v>259</v>
      </c>
      <c r="B167" s="7"/>
      <c r="C167" s="8"/>
      <c r="D167" s="8"/>
      <c r="E167" s="8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1">
        <v>39</v>
      </c>
      <c r="Q167" s="11">
        <v>86</v>
      </c>
      <c r="R167" s="11">
        <v>95</v>
      </c>
      <c r="S167" s="11">
        <v>109</v>
      </c>
      <c r="T167" s="11">
        <v>111</v>
      </c>
      <c r="U167" s="11">
        <v>82</v>
      </c>
      <c r="V167" s="11">
        <v>75</v>
      </c>
      <c r="W167" s="11">
        <v>58</v>
      </c>
      <c r="X167" s="17">
        <v>51</v>
      </c>
      <c r="Y167" s="11">
        <v>34</v>
      </c>
      <c r="Z167" s="149">
        <v>47</v>
      </c>
      <c r="AA167" s="11">
        <v>41</v>
      </c>
      <c r="AB167" s="151">
        <f>SUM(AB168:AB169)</f>
        <v>35</v>
      </c>
    </row>
    <row r="168" spans="1:28" x14ac:dyDescent="0.55000000000000004">
      <c r="A168" s="6" t="s">
        <v>35</v>
      </c>
      <c r="B168" s="7"/>
      <c r="C168" s="8"/>
      <c r="D168" s="8"/>
      <c r="E168" s="8"/>
      <c r="F168" s="17"/>
      <c r="G168" s="17" t="s">
        <v>30</v>
      </c>
      <c r="H168" s="17" t="s">
        <v>30</v>
      </c>
      <c r="I168" s="17" t="s">
        <v>30</v>
      </c>
      <c r="J168" s="17" t="s">
        <v>30</v>
      </c>
      <c r="K168" s="17">
        <v>25</v>
      </c>
      <c r="L168" s="17">
        <v>28</v>
      </c>
      <c r="M168" s="17">
        <v>39</v>
      </c>
      <c r="N168" s="17">
        <v>52</v>
      </c>
      <c r="O168" s="17">
        <v>72</v>
      </c>
      <c r="P168" s="17">
        <v>97</v>
      </c>
      <c r="Q168" s="17"/>
      <c r="R168" s="17">
        <v>3</v>
      </c>
      <c r="S168" s="17">
        <v>1</v>
      </c>
      <c r="T168" s="17">
        <v>0</v>
      </c>
      <c r="U168" s="17">
        <v>3</v>
      </c>
      <c r="W168" s="17">
        <v>1</v>
      </c>
      <c r="X168" s="17">
        <v>1</v>
      </c>
      <c r="Y168" s="11">
        <v>0</v>
      </c>
      <c r="Z168" s="149">
        <v>2</v>
      </c>
      <c r="AA168" s="11">
        <v>2</v>
      </c>
      <c r="AB168" s="151">
        <v>1</v>
      </c>
    </row>
    <row r="169" spans="1:28" x14ac:dyDescent="0.55000000000000004">
      <c r="A169" s="6" t="s">
        <v>260</v>
      </c>
      <c r="B169" s="7"/>
      <c r="C169" s="8"/>
      <c r="D169" s="8"/>
      <c r="E169" s="8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>
        <v>85</v>
      </c>
      <c r="R169" s="17">
        <v>92</v>
      </c>
      <c r="S169" s="17">
        <v>108</v>
      </c>
      <c r="T169" s="17">
        <v>108</v>
      </c>
      <c r="U169" s="17">
        <v>79</v>
      </c>
      <c r="V169" s="11">
        <v>74</v>
      </c>
      <c r="W169" s="17">
        <v>57</v>
      </c>
      <c r="X169" s="17">
        <v>50</v>
      </c>
      <c r="Y169" s="11">
        <v>34</v>
      </c>
      <c r="Z169" s="149">
        <v>45</v>
      </c>
      <c r="AA169" s="11">
        <v>39</v>
      </c>
      <c r="AB169" s="151">
        <v>34</v>
      </c>
    </row>
    <row r="170" spans="1:28" x14ac:dyDescent="0.55000000000000004">
      <c r="A170" s="10" t="s">
        <v>141</v>
      </c>
      <c r="B170" s="10"/>
      <c r="C170" s="10"/>
      <c r="D170" s="10"/>
      <c r="E170" s="5">
        <v>134</v>
      </c>
      <c r="F170" s="11">
        <v>107</v>
      </c>
      <c r="G170" s="11">
        <v>73</v>
      </c>
      <c r="H170" s="11">
        <v>70</v>
      </c>
      <c r="I170" s="11">
        <v>82</v>
      </c>
      <c r="J170" s="11">
        <v>96</v>
      </c>
      <c r="K170" s="11">
        <v>115</v>
      </c>
      <c r="L170" s="11">
        <v>116</v>
      </c>
      <c r="M170" s="11">
        <v>129</v>
      </c>
      <c r="N170" s="11">
        <v>130</v>
      </c>
      <c r="O170" s="11">
        <v>132</v>
      </c>
      <c r="P170" s="11">
        <v>137</v>
      </c>
      <c r="Q170" s="11">
        <v>142</v>
      </c>
      <c r="R170" s="11">
        <v>151</v>
      </c>
      <c r="S170" s="11">
        <v>176</v>
      </c>
      <c r="T170" s="11">
        <v>173</v>
      </c>
      <c r="U170" s="11">
        <v>168</v>
      </c>
      <c r="V170" s="11">
        <v>170</v>
      </c>
      <c r="W170" s="11">
        <v>165</v>
      </c>
      <c r="X170" s="17">
        <v>168</v>
      </c>
      <c r="Y170" s="11">
        <v>159</v>
      </c>
      <c r="Z170" s="149">
        <v>151</v>
      </c>
      <c r="AA170" s="11">
        <v>114</v>
      </c>
      <c r="AB170" s="151">
        <f>SUM(AB171:AB177)</f>
        <v>118</v>
      </c>
    </row>
    <row r="171" spans="1:28" x14ac:dyDescent="0.55000000000000004">
      <c r="A171" s="62" t="s">
        <v>35</v>
      </c>
      <c r="B171" s="61"/>
      <c r="C171" s="61"/>
      <c r="D171" s="61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>
        <v>1</v>
      </c>
      <c r="T171" s="17">
        <v>0</v>
      </c>
      <c r="U171" s="17">
        <v>0</v>
      </c>
      <c r="V171" s="17">
        <v>1</v>
      </c>
      <c r="W171" s="17">
        <v>0</v>
      </c>
      <c r="X171" s="11">
        <v>0</v>
      </c>
      <c r="Y171" s="17">
        <v>0</v>
      </c>
      <c r="Z171" s="149">
        <v>1</v>
      </c>
      <c r="AA171" s="11">
        <v>0</v>
      </c>
      <c r="AB171" s="151">
        <v>0</v>
      </c>
    </row>
    <row r="172" spans="1:28" x14ac:dyDescent="0.55000000000000004">
      <c r="A172" s="48" t="s">
        <v>142</v>
      </c>
      <c r="B172" s="61"/>
      <c r="C172" s="61"/>
      <c r="D172" s="61"/>
      <c r="E172" s="8"/>
      <c r="F172" s="17"/>
      <c r="G172" s="17" t="s">
        <v>30</v>
      </c>
      <c r="H172" s="17" t="s">
        <v>30</v>
      </c>
      <c r="I172" s="17" t="s">
        <v>30</v>
      </c>
      <c r="J172" s="17" t="s">
        <v>30</v>
      </c>
      <c r="K172" s="17">
        <v>1</v>
      </c>
      <c r="L172" s="17">
        <v>2</v>
      </c>
      <c r="M172" s="17">
        <v>4</v>
      </c>
      <c r="N172" s="17">
        <v>8</v>
      </c>
      <c r="O172" s="17">
        <v>7</v>
      </c>
      <c r="P172" s="17">
        <v>4</v>
      </c>
      <c r="Q172" s="17">
        <v>0</v>
      </c>
      <c r="R172" s="17">
        <v>0</v>
      </c>
      <c r="S172" s="17">
        <v>0</v>
      </c>
      <c r="T172" s="17">
        <v>0</v>
      </c>
      <c r="U172" s="17">
        <v>0</v>
      </c>
      <c r="V172" s="17">
        <v>0</v>
      </c>
      <c r="W172" s="17">
        <v>15</v>
      </c>
      <c r="X172" s="11">
        <v>0</v>
      </c>
      <c r="Y172" s="17">
        <v>0</v>
      </c>
      <c r="Z172" s="149">
        <v>0</v>
      </c>
      <c r="AA172" s="11">
        <v>0</v>
      </c>
      <c r="AB172" s="151">
        <v>0</v>
      </c>
    </row>
    <row r="173" spans="1:28" s="2" customFormat="1" x14ac:dyDescent="0.55000000000000004">
      <c r="A173" s="48" t="s">
        <v>143</v>
      </c>
      <c r="B173" s="61"/>
      <c r="C173" s="61"/>
      <c r="D173" s="61"/>
      <c r="E173" s="17">
        <v>24</v>
      </c>
      <c r="F173" s="17">
        <v>19</v>
      </c>
      <c r="G173" s="17">
        <v>10</v>
      </c>
      <c r="H173" s="17">
        <v>8</v>
      </c>
      <c r="I173" s="17">
        <v>18</v>
      </c>
      <c r="J173" s="17">
        <v>28</v>
      </c>
      <c r="K173" s="17">
        <v>32</v>
      </c>
      <c r="L173" s="17">
        <v>29</v>
      </c>
      <c r="M173" s="17">
        <v>27</v>
      </c>
      <c r="N173" s="17">
        <v>22</v>
      </c>
      <c r="O173" s="17">
        <v>24</v>
      </c>
      <c r="P173" s="17">
        <v>23</v>
      </c>
      <c r="Q173" s="17">
        <v>32</v>
      </c>
      <c r="R173" s="17">
        <v>30</v>
      </c>
      <c r="S173" s="17">
        <v>33</v>
      </c>
      <c r="T173" s="17">
        <v>24</v>
      </c>
      <c r="U173" s="17">
        <v>22</v>
      </c>
      <c r="V173" s="17">
        <v>19</v>
      </c>
      <c r="W173" s="17">
        <v>0</v>
      </c>
      <c r="X173" s="11">
        <v>0</v>
      </c>
      <c r="Y173" s="17">
        <v>0</v>
      </c>
      <c r="Z173" s="135">
        <v>0</v>
      </c>
      <c r="AA173" s="17">
        <v>0</v>
      </c>
      <c r="AB173" s="176">
        <v>0</v>
      </c>
    </row>
    <row r="174" spans="1:28" ht="17.649999999999999" customHeight="1" x14ac:dyDescent="0.55000000000000004">
      <c r="A174" s="117" t="s">
        <v>144</v>
      </c>
      <c r="B174" s="61"/>
      <c r="C174" s="61"/>
      <c r="D174" s="61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1">
        <v>10</v>
      </c>
      <c r="Y174" s="17">
        <v>3</v>
      </c>
      <c r="Z174" s="149">
        <v>0</v>
      </c>
      <c r="AA174" s="11">
        <v>0</v>
      </c>
      <c r="AB174" s="151">
        <v>0</v>
      </c>
    </row>
    <row r="175" spans="1:28" x14ac:dyDescent="0.55000000000000004">
      <c r="A175" s="6" t="s">
        <v>129</v>
      </c>
      <c r="B175" s="61"/>
      <c r="C175" s="61"/>
      <c r="D175" s="61"/>
      <c r="E175" s="17"/>
      <c r="F175" s="17"/>
      <c r="G175" s="17" t="s">
        <v>30</v>
      </c>
      <c r="H175" s="17" t="s">
        <v>30</v>
      </c>
      <c r="I175" s="17" t="s">
        <v>30</v>
      </c>
      <c r="J175" s="17" t="s">
        <v>30</v>
      </c>
      <c r="K175" s="17">
        <v>7</v>
      </c>
      <c r="L175" s="17">
        <v>11</v>
      </c>
      <c r="M175" s="17">
        <v>14</v>
      </c>
      <c r="N175" s="17">
        <v>30</v>
      </c>
      <c r="O175" s="17">
        <v>40</v>
      </c>
      <c r="P175" s="17">
        <v>54</v>
      </c>
      <c r="Q175" s="17">
        <v>51</v>
      </c>
      <c r="R175" s="17">
        <v>55</v>
      </c>
      <c r="S175" s="17">
        <v>66</v>
      </c>
      <c r="T175" s="17">
        <v>62</v>
      </c>
      <c r="U175" s="17">
        <v>58</v>
      </c>
      <c r="V175" s="17">
        <v>52</v>
      </c>
      <c r="W175" s="17">
        <v>52</v>
      </c>
      <c r="X175" s="11">
        <v>58</v>
      </c>
      <c r="Y175" s="17">
        <v>65</v>
      </c>
      <c r="Z175" s="149">
        <v>63</v>
      </c>
      <c r="AA175" s="11">
        <v>47</v>
      </c>
      <c r="AB175" s="151">
        <v>47</v>
      </c>
    </row>
    <row r="176" spans="1:28" x14ac:dyDescent="0.55000000000000004">
      <c r="A176" s="62" t="s">
        <v>145</v>
      </c>
      <c r="B176" s="61"/>
      <c r="C176" s="61"/>
      <c r="D176" s="61"/>
      <c r="E176" s="17"/>
      <c r="F176" s="17"/>
      <c r="G176" s="17" t="s">
        <v>30</v>
      </c>
      <c r="H176" s="17" t="s">
        <v>30</v>
      </c>
      <c r="I176" s="17" t="s">
        <v>30</v>
      </c>
      <c r="J176" s="17" t="s">
        <v>30</v>
      </c>
      <c r="K176" s="17">
        <v>21</v>
      </c>
      <c r="L176" s="17">
        <v>18</v>
      </c>
      <c r="M176" s="17">
        <v>26</v>
      </c>
      <c r="N176" s="17">
        <v>26</v>
      </c>
      <c r="O176" s="17">
        <v>40</v>
      </c>
      <c r="P176" s="17">
        <v>54</v>
      </c>
      <c r="Q176" s="17">
        <v>58</v>
      </c>
      <c r="R176" s="17">
        <v>66</v>
      </c>
      <c r="S176" s="17">
        <v>76</v>
      </c>
      <c r="T176" s="17">
        <v>87</v>
      </c>
      <c r="U176" s="17">
        <v>88</v>
      </c>
      <c r="V176" s="17">
        <v>98</v>
      </c>
      <c r="W176" s="17">
        <v>98</v>
      </c>
      <c r="X176" s="11">
        <v>100</v>
      </c>
      <c r="Y176" s="17">
        <v>91</v>
      </c>
      <c r="Z176" s="149">
        <v>87</v>
      </c>
      <c r="AA176" s="11">
        <v>67</v>
      </c>
      <c r="AB176" s="151">
        <v>71</v>
      </c>
    </row>
    <row r="177" spans="1:34" s="96" customFormat="1" x14ac:dyDescent="0.55000000000000004">
      <c r="A177" s="48" t="s">
        <v>146</v>
      </c>
      <c r="B177" s="61"/>
      <c r="C177" s="61"/>
      <c r="D177" s="61"/>
      <c r="E177" s="17">
        <v>58</v>
      </c>
      <c r="F177" s="17">
        <v>56</v>
      </c>
      <c r="G177" s="17">
        <v>40</v>
      </c>
      <c r="H177" s="17">
        <v>24</v>
      </c>
      <c r="I177" s="17">
        <v>55</v>
      </c>
      <c r="J177" s="17">
        <v>52</v>
      </c>
      <c r="K177" s="17">
        <v>51</v>
      </c>
      <c r="L177" s="17">
        <v>54</v>
      </c>
      <c r="M177" s="17">
        <v>56</v>
      </c>
      <c r="N177" s="17">
        <v>42</v>
      </c>
      <c r="O177" s="17">
        <v>19</v>
      </c>
      <c r="P177" s="17">
        <v>2</v>
      </c>
      <c r="Q177" s="17">
        <v>1</v>
      </c>
      <c r="R177" s="17">
        <v>0</v>
      </c>
      <c r="S177" s="17">
        <v>0</v>
      </c>
      <c r="T177" s="17">
        <v>0</v>
      </c>
      <c r="U177" s="17">
        <v>0</v>
      </c>
      <c r="V177" s="17">
        <v>0</v>
      </c>
      <c r="W177" s="17">
        <v>0</v>
      </c>
      <c r="X177" s="11">
        <v>0</v>
      </c>
      <c r="Y177" s="17">
        <v>0</v>
      </c>
      <c r="Z177" s="135">
        <v>0</v>
      </c>
      <c r="AA177" s="17">
        <v>0</v>
      </c>
      <c r="AB177" s="176">
        <v>0</v>
      </c>
    </row>
    <row r="178" spans="1:34" s="2" customFormat="1" x14ac:dyDescent="0.55000000000000004">
      <c r="A178" s="71" t="s">
        <v>55</v>
      </c>
      <c r="B178" s="14"/>
      <c r="C178" s="81"/>
      <c r="D178" s="81"/>
      <c r="E178" s="41" t="e">
        <f>SUM(#REF!,#REF!,E170,#REF!,)</f>
        <v>#REF!</v>
      </c>
      <c r="F178" s="41" t="e">
        <f>SUM(#REF!,#REF!,F170,#REF!)</f>
        <v>#REF!</v>
      </c>
      <c r="G178" s="41" t="e">
        <f>SUM(#REF!,#REF!,G170,#REF!)</f>
        <v>#REF!</v>
      </c>
      <c r="H178" s="41" t="e">
        <f>SUM(#REF!,#REF!,H170,#REF!)</f>
        <v>#REF!</v>
      </c>
      <c r="I178" s="41" t="e">
        <f>SUM(#REF!,#REF!,I170,#REF!)</f>
        <v>#REF!</v>
      </c>
      <c r="J178" s="41" t="e">
        <f>SUM(#REF!,#REF!,J170,#REF!)</f>
        <v>#REF!</v>
      </c>
      <c r="K178" s="41" t="e">
        <f>SUM(#REF!,#REF!,K170,#REF!)</f>
        <v>#REF!</v>
      </c>
      <c r="L178" s="41">
        <f t="shared" ref="L178:V178" si="27">L170+L166</f>
        <v>116</v>
      </c>
      <c r="M178" s="41">
        <f t="shared" si="27"/>
        <v>129</v>
      </c>
      <c r="N178" s="41">
        <f t="shared" si="27"/>
        <v>130</v>
      </c>
      <c r="O178" s="41">
        <f t="shared" si="27"/>
        <v>132</v>
      </c>
      <c r="P178" s="41">
        <f t="shared" si="27"/>
        <v>137</v>
      </c>
      <c r="Q178" s="41">
        <f t="shared" si="27"/>
        <v>142</v>
      </c>
      <c r="R178" s="41">
        <f t="shared" si="27"/>
        <v>155</v>
      </c>
      <c r="S178" s="41">
        <f t="shared" si="27"/>
        <v>189</v>
      </c>
      <c r="T178" s="41">
        <f t="shared" si="27"/>
        <v>187</v>
      </c>
      <c r="U178" s="41">
        <f t="shared" si="27"/>
        <v>181</v>
      </c>
      <c r="V178" s="41">
        <f t="shared" si="27"/>
        <v>184</v>
      </c>
      <c r="W178" s="173">
        <f t="shared" ref="W178:AA178" si="28">W170+W167+W166</f>
        <v>241</v>
      </c>
      <c r="X178" s="173">
        <f t="shared" si="28"/>
        <v>236</v>
      </c>
      <c r="Y178" s="173">
        <f t="shared" si="28"/>
        <v>212</v>
      </c>
      <c r="Z178" s="173">
        <f t="shared" si="28"/>
        <v>216</v>
      </c>
      <c r="AA178" s="173">
        <f t="shared" si="28"/>
        <v>173</v>
      </c>
      <c r="AB178" s="173">
        <f>AB170+AB167+AB166</f>
        <v>178</v>
      </c>
    </row>
    <row r="179" spans="1:34" s="2" customFormat="1" x14ac:dyDescent="0.55000000000000004">
      <c r="A179" s="10" t="s">
        <v>149</v>
      </c>
      <c r="B179" s="15"/>
      <c r="C179" s="5"/>
      <c r="D179" s="5"/>
      <c r="E179" s="11">
        <v>0</v>
      </c>
      <c r="F179" s="11">
        <v>0</v>
      </c>
      <c r="G179" s="11">
        <v>3</v>
      </c>
      <c r="H179" s="11">
        <v>2</v>
      </c>
      <c r="I179" s="11">
        <v>1</v>
      </c>
      <c r="J179" s="11">
        <v>0</v>
      </c>
      <c r="K179" s="11">
        <v>3</v>
      </c>
      <c r="L179" s="11">
        <v>7</v>
      </c>
      <c r="M179" s="11">
        <v>17</v>
      </c>
      <c r="N179" s="11">
        <v>15</v>
      </c>
      <c r="O179" s="11">
        <v>18</v>
      </c>
      <c r="P179" s="11">
        <v>27</v>
      </c>
      <c r="Q179" s="11">
        <v>30</v>
      </c>
      <c r="R179" s="11">
        <v>33</v>
      </c>
      <c r="S179" s="11">
        <v>35</v>
      </c>
      <c r="T179" s="11">
        <v>26</v>
      </c>
      <c r="U179" s="11">
        <v>24</v>
      </c>
      <c r="V179" s="11">
        <v>30</v>
      </c>
      <c r="W179" s="11">
        <v>27</v>
      </c>
      <c r="X179" s="11">
        <v>17</v>
      </c>
      <c r="Y179" s="11">
        <v>22</v>
      </c>
      <c r="Z179" s="181">
        <v>11</v>
      </c>
      <c r="AA179" s="11">
        <v>7</v>
      </c>
      <c r="AB179" s="177">
        <v>5</v>
      </c>
    </row>
    <row r="180" spans="1:34" x14ac:dyDescent="0.55000000000000004">
      <c r="A180" s="22" t="s">
        <v>147</v>
      </c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>
        <v>0</v>
      </c>
      <c r="Q180" s="26">
        <v>1</v>
      </c>
      <c r="R180" s="11">
        <v>1</v>
      </c>
      <c r="S180" s="11">
        <v>2</v>
      </c>
      <c r="T180" s="11">
        <v>1</v>
      </c>
      <c r="U180" s="11">
        <v>0</v>
      </c>
      <c r="V180" s="11">
        <v>0</v>
      </c>
      <c r="W180" s="11">
        <v>0</v>
      </c>
      <c r="X180" s="11">
        <v>0</v>
      </c>
      <c r="Y180" s="11">
        <v>0</v>
      </c>
      <c r="Z180" s="181">
        <v>0</v>
      </c>
      <c r="AA180" s="11">
        <v>0</v>
      </c>
      <c r="AB180" s="177">
        <v>0</v>
      </c>
    </row>
    <row r="181" spans="1:34" s="2" customFormat="1" x14ac:dyDescent="0.55000000000000004">
      <c r="A181" s="10" t="s">
        <v>148</v>
      </c>
      <c r="B181" s="15"/>
      <c r="C181" s="5"/>
      <c r="D181" s="5"/>
      <c r="E181" s="11">
        <v>3</v>
      </c>
      <c r="F181" s="11">
        <v>1</v>
      </c>
      <c r="G181" s="11">
        <v>0</v>
      </c>
      <c r="H181" s="11">
        <v>4</v>
      </c>
      <c r="I181" s="11">
        <v>3</v>
      </c>
      <c r="J181" s="11">
        <v>0</v>
      </c>
      <c r="K181" s="11">
        <v>11</v>
      </c>
      <c r="L181" s="11">
        <v>21</v>
      </c>
      <c r="M181" s="11">
        <v>30</v>
      </c>
      <c r="N181" s="11">
        <v>45</v>
      </c>
      <c r="O181" s="11">
        <v>76</v>
      </c>
      <c r="P181" s="11">
        <v>80</v>
      </c>
      <c r="Q181" s="11">
        <v>91</v>
      </c>
      <c r="R181" s="11">
        <v>100</v>
      </c>
      <c r="S181" s="11">
        <v>99</v>
      </c>
      <c r="T181" s="11">
        <v>97</v>
      </c>
      <c r="U181" s="11">
        <v>72</v>
      </c>
      <c r="V181" s="11">
        <v>173</v>
      </c>
      <c r="W181" s="11">
        <v>160</v>
      </c>
      <c r="X181" s="11">
        <v>64</v>
      </c>
      <c r="Y181" s="11">
        <v>58</v>
      </c>
      <c r="Z181" s="181">
        <v>59</v>
      </c>
      <c r="AA181" s="11">
        <v>34</v>
      </c>
      <c r="AB181" s="177">
        <v>30</v>
      </c>
    </row>
    <row r="182" spans="1:34" ht="14.25" customHeight="1" x14ac:dyDescent="0.55000000000000004">
      <c r="A182" s="10" t="s">
        <v>271</v>
      </c>
      <c r="B182" s="15">
        <v>23</v>
      </c>
      <c r="C182" s="5">
        <v>17</v>
      </c>
      <c r="D182" s="5">
        <v>21</v>
      </c>
      <c r="E182" s="5">
        <f>1</f>
        <v>1</v>
      </c>
      <c r="F182" s="11">
        <v>0</v>
      </c>
      <c r="G182" s="11">
        <f>1</f>
        <v>1</v>
      </c>
      <c r="H182" s="11">
        <f>1</f>
        <v>1</v>
      </c>
      <c r="I182" s="11">
        <v>0</v>
      </c>
      <c r="J182" s="11">
        <v>28</v>
      </c>
      <c r="K182" s="11">
        <v>25</v>
      </c>
      <c r="L182" s="11">
        <v>21</v>
      </c>
      <c r="M182" s="11">
        <v>29</v>
      </c>
      <c r="N182" s="11">
        <v>17</v>
      </c>
      <c r="O182" s="11">
        <v>21</v>
      </c>
      <c r="P182" s="11">
        <v>10</v>
      </c>
      <c r="Q182" s="11">
        <v>8</v>
      </c>
      <c r="R182" s="64">
        <v>7</v>
      </c>
      <c r="S182" s="64">
        <v>4</v>
      </c>
      <c r="T182" s="11">
        <v>6</v>
      </c>
      <c r="U182" s="11">
        <v>2</v>
      </c>
      <c r="V182" s="11">
        <v>16</v>
      </c>
      <c r="W182" s="11">
        <v>11</v>
      </c>
      <c r="X182" s="11">
        <v>3</v>
      </c>
      <c r="Y182" s="11">
        <v>7</v>
      </c>
      <c r="Z182" s="149">
        <v>8</v>
      </c>
      <c r="AA182" s="11">
        <v>7</v>
      </c>
      <c r="AB182" s="151">
        <v>3</v>
      </c>
      <c r="AH182" s="85"/>
    </row>
    <row r="183" spans="1:34" x14ac:dyDescent="0.55000000000000004">
      <c r="A183" s="100" t="s">
        <v>150</v>
      </c>
      <c r="S183" s="11">
        <v>2</v>
      </c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0</v>
      </c>
      <c r="Z183" s="181">
        <v>0</v>
      </c>
      <c r="AA183" s="11">
        <v>3</v>
      </c>
      <c r="AB183" s="177">
        <v>4</v>
      </c>
    </row>
    <row r="184" spans="1:34" x14ac:dyDescent="0.55000000000000004">
      <c r="A184" s="71" t="s">
        <v>61</v>
      </c>
      <c r="B184" s="14"/>
      <c r="C184" s="81"/>
      <c r="D184" s="81"/>
      <c r="E184" s="41"/>
      <c r="F184" s="41"/>
      <c r="G184" s="41"/>
      <c r="H184" s="41"/>
      <c r="I184" s="41"/>
      <c r="J184" s="41"/>
      <c r="K184" s="41"/>
      <c r="L184" s="41"/>
      <c r="M184" s="41">
        <f t="shared" ref="M184:R184" si="29">M180+M181+M179</f>
        <v>47</v>
      </c>
      <c r="N184" s="41">
        <f t="shared" si="29"/>
        <v>60</v>
      </c>
      <c r="O184" s="41">
        <f t="shared" si="29"/>
        <v>94</v>
      </c>
      <c r="P184" s="41">
        <f t="shared" si="29"/>
        <v>107</v>
      </c>
      <c r="Q184" s="41">
        <f t="shared" si="29"/>
        <v>122</v>
      </c>
      <c r="R184" s="41">
        <f t="shared" si="29"/>
        <v>134</v>
      </c>
      <c r="S184" s="41">
        <f>S180+S181+S179+S183</f>
        <v>138</v>
      </c>
      <c r="T184" s="41">
        <f>T180+T181+T179</f>
        <v>124</v>
      </c>
      <c r="U184" s="41">
        <f>U180+U181+U179</f>
        <v>96</v>
      </c>
      <c r="V184" s="41">
        <f>V180+V181+V179</f>
        <v>203</v>
      </c>
      <c r="W184" s="171">
        <f t="shared" ref="W184:AB184" si="30">SUM(W179:W183)</f>
        <v>198</v>
      </c>
      <c r="X184" s="171">
        <f t="shared" si="30"/>
        <v>84</v>
      </c>
      <c r="Y184" s="171">
        <f t="shared" si="30"/>
        <v>87</v>
      </c>
      <c r="Z184" s="171">
        <f t="shared" si="30"/>
        <v>78</v>
      </c>
      <c r="AA184" s="171">
        <f t="shared" si="30"/>
        <v>51</v>
      </c>
      <c r="AB184" s="171">
        <f t="shared" si="30"/>
        <v>42</v>
      </c>
    </row>
    <row r="185" spans="1:34" x14ac:dyDescent="0.55000000000000004">
      <c r="A185" s="4" t="s">
        <v>151</v>
      </c>
      <c r="B185" s="24"/>
      <c r="C185" s="25"/>
      <c r="D185" s="25"/>
      <c r="E185" s="25" t="e">
        <f t="shared" ref="E185:L185" si="31">E178+E165</f>
        <v>#REF!</v>
      </c>
      <c r="F185" s="25" t="e">
        <f t="shared" si="31"/>
        <v>#REF!</v>
      </c>
      <c r="G185" s="25" t="e">
        <f t="shared" si="31"/>
        <v>#REF!</v>
      </c>
      <c r="H185" s="25" t="e">
        <f t="shared" si="31"/>
        <v>#REF!</v>
      </c>
      <c r="I185" s="25" t="e">
        <f t="shared" si="31"/>
        <v>#REF!</v>
      </c>
      <c r="J185" s="25" t="e">
        <f t="shared" si="31"/>
        <v>#REF!</v>
      </c>
      <c r="K185" s="25" t="e">
        <f t="shared" si="31"/>
        <v>#REF!</v>
      </c>
      <c r="L185" s="25">
        <f t="shared" si="31"/>
        <v>144</v>
      </c>
      <c r="M185" s="25">
        <f t="shared" ref="M185:X185" si="32">M178+M184+M165</f>
        <v>205</v>
      </c>
      <c r="N185" s="25">
        <f t="shared" si="32"/>
        <v>227</v>
      </c>
      <c r="O185" s="25">
        <f t="shared" si="32"/>
        <v>278</v>
      </c>
      <c r="P185" s="25">
        <f t="shared" si="32"/>
        <v>308</v>
      </c>
      <c r="Q185" s="25">
        <f t="shared" si="32"/>
        <v>332</v>
      </c>
      <c r="R185" s="25">
        <f t="shared" si="32"/>
        <v>367</v>
      </c>
      <c r="S185" s="25">
        <f t="shared" si="32"/>
        <v>414</v>
      </c>
      <c r="T185" s="25">
        <f t="shared" si="32"/>
        <v>389</v>
      </c>
      <c r="U185" s="25">
        <f t="shared" si="32"/>
        <v>364</v>
      </c>
      <c r="V185" s="25">
        <f t="shared" si="32"/>
        <v>481</v>
      </c>
      <c r="W185" s="25">
        <f t="shared" si="32"/>
        <v>571</v>
      </c>
      <c r="X185" s="25">
        <f t="shared" si="32"/>
        <v>458</v>
      </c>
      <c r="Y185" s="23">
        <f>Y165+Y178+Y184</f>
        <v>444</v>
      </c>
      <c r="Z185" s="137">
        <f>Z165+Z178+Z184</f>
        <v>432</v>
      </c>
      <c r="AA185" s="137">
        <f>AA165+AA178+AA184</f>
        <v>356</v>
      </c>
      <c r="AB185" s="174">
        <f>AB165+AB178+AB184</f>
        <v>345</v>
      </c>
    </row>
    <row r="186" spans="1:34" x14ac:dyDescent="0.55000000000000004">
      <c r="A186" s="88" t="s">
        <v>152</v>
      </c>
      <c r="U186" s="11"/>
      <c r="X186" s="17"/>
      <c r="Y186" s="17"/>
      <c r="Z186" s="149"/>
    </row>
    <row r="187" spans="1:34" x14ac:dyDescent="0.55000000000000004">
      <c r="A187" s="9" t="s">
        <v>153</v>
      </c>
      <c r="B187" s="7"/>
      <c r="C187" s="8"/>
      <c r="D187" s="8"/>
      <c r="E187" s="8"/>
      <c r="F187" s="17"/>
      <c r="G187" s="17"/>
      <c r="H187" s="17"/>
      <c r="I187" s="17"/>
      <c r="J187" s="17"/>
      <c r="K187" s="17"/>
      <c r="L187" s="17"/>
      <c r="M187" s="17">
        <v>0</v>
      </c>
      <c r="N187" s="17">
        <v>0</v>
      </c>
      <c r="O187" s="11">
        <v>0</v>
      </c>
      <c r="P187" s="11">
        <v>0</v>
      </c>
      <c r="Q187" s="11">
        <v>10</v>
      </c>
      <c r="R187" s="11">
        <v>15</v>
      </c>
      <c r="S187" s="11">
        <v>24</v>
      </c>
      <c r="T187" s="11">
        <v>33</v>
      </c>
      <c r="U187" s="11">
        <v>39</v>
      </c>
      <c r="V187" s="11">
        <v>40</v>
      </c>
      <c r="W187" s="11">
        <v>43</v>
      </c>
      <c r="X187" s="17">
        <v>44</v>
      </c>
      <c r="Y187" s="17">
        <v>43</v>
      </c>
      <c r="Z187" s="149">
        <v>45</v>
      </c>
      <c r="AA187" s="11">
        <v>43</v>
      </c>
      <c r="AB187" s="151">
        <f>SUM(AB188:AB189)</f>
        <v>41</v>
      </c>
    </row>
    <row r="188" spans="1:34" x14ac:dyDescent="0.55000000000000004">
      <c r="A188" s="6" t="s">
        <v>154</v>
      </c>
      <c r="B188" s="7"/>
      <c r="C188" s="8"/>
      <c r="D188" s="8"/>
      <c r="E188" s="8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>
        <v>6</v>
      </c>
      <c r="R188" s="17">
        <v>9</v>
      </c>
      <c r="S188" s="17">
        <v>14</v>
      </c>
      <c r="T188" s="17">
        <v>20</v>
      </c>
      <c r="U188" s="17">
        <v>26</v>
      </c>
      <c r="V188" s="11">
        <v>26</v>
      </c>
      <c r="W188" s="17">
        <v>25</v>
      </c>
      <c r="X188" s="11">
        <v>24</v>
      </c>
      <c r="Y188" s="11">
        <v>24</v>
      </c>
      <c r="Z188" s="149">
        <v>22</v>
      </c>
      <c r="AA188" s="11">
        <v>17</v>
      </c>
      <c r="AB188" s="151">
        <v>18</v>
      </c>
    </row>
    <row r="189" spans="1:34" x14ac:dyDescent="0.55000000000000004">
      <c r="A189" s="6" t="s">
        <v>155</v>
      </c>
      <c r="B189" s="7"/>
      <c r="C189" s="8"/>
      <c r="D189" s="8"/>
      <c r="E189" s="8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>
        <v>4</v>
      </c>
      <c r="R189" s="17">
        <v>6</v>
      </c>
      <c r="S189" s="17">
        <v>10</v>
      </c>
      <c r="T189" s="17">
        <v>13</v>
      </c>
      <c r="U189" s="17">
        <v>13</v>
      </c>
      <c r="V189" s="11">
        <v>14</v>
      </c>
      <c r="W189" s="17">
        <v>18</v>
      </c>
      <c r="X189" s="11">
        <v>20</v>
      </c>
      <c r="Y189" s="11">
        <v>19</v>
      </c>
      <c r="Z189" s="149">
        <v>23</v>
      </c>
      <c r="AA189" s="11">
        <v>26</v>
      </c>
      <c r="AB189" s="151">
        <v>23</v>
      </c>
    </row>
    <row r="190" spans="1:34" s="85" customFormat="1" x14ac:dyDescent="0.55000000000000004">
      <c r="A190" s="46" t="s">
        <v>156</v>
      </c>
      <c r="B190" s="24"/>
      <c r="C190" s="25"/>
      <c r="D190" s="25"/>
      <c r="E190" s="21"/>
      <c r="F190" s="23"/>
      <c r="G190" s="23"/>
      <c r="H190" s="21"/>
      <c r="I190" s="21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42">
        <v>5</v>
      </c>
      <c r="V190" s="11">
        <v>9</v>
      </c>
      <c r="W190" s="11">
        <v>14</v>
      </c>
      <c r="X190" s="11">
        <v>15</v>
      </c>
      <c r="Y190" s="11">
        <v>17</v>
      </c>
      <c r="Z190" s="149">
        <v>17</v>
      </c>
      <c r="AA190" s="151">
        <v>17</v>
      </c>
      <c r="AB190" s="151">
        <f>SUM(AB191:AB193)</f>
        <v>18</v>
      </c>
    </row>
    <row r="191" spans="1:34" s="2" customFormat="1" ht="15.75" customHeight="1" x14ac:dyDescent="0.55000000000000004">
      <c r="A191" s="90" t="s">
        <v>157</v>
      </c>
      <c r="B191" s="91"/>
      <c r="C191" s="92"/>
      <c r="D191" s="92"/>
      <c r="E191" s="93"/>
      <c r="F191" s="94"/>
      <c r="G191" s="94"/>
      <c r="H191" s="93"/>
      <c r="I191" s="93"/>
      <c r="J191" s="95"/>
      <c r="K191" s="95"/>
      <c r="L191" s="95"/>
      <c r="M191" s="95"/>
      <c r="N191" s="95"/>
      <c r="O191" s="95"/>
      <c r="P191" s="95"/>
      <c r="Q191" s="126"/>
      <c r="R191" s="126"/>
      <c r="S191" s="126"/>
      <c r="T191" s="126"/>
      <c r="U191" s="40"/>
      <c r="V191" s="17">
        <v>1</v>
      </c>
      <c r="W191" s="17">
        <v>3</v>
      </c>
      <c r="X191" s="17">
        <v>3</v>
      </c>
      <c r="Y191" s="11">
        <v>6</v>
      </c>
      <c r="Z191" s="135">
        <v>7</v>
      </c>
      <c r="AA191" s="17">
        <v>7</v>
      </c>
      <c r="AB191" s="176">
        <v>7</v>
      </c>
    </row>
    <row r="192" spans="1:34" s="2" customFormat="1" ht="15.75" customHeight="1" x14ac:dyDescent="0.55000000000000004">
      <c r="A192" s="47" t="s">
        <v>158</v>
      </c>
      <c r="B192" s="24"/>
      <c r="C192" s="25"/>
      <c r="D192" s="25"/>
      <c r="E192" s="21"/>
      <c r="F192" s="23"/>
      <c r="G192" s="23"/>
      <c r="H192" s="21"/>
      <c r="I192" s="21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40">
        <v>3</v>
      </c>
      <c r="V192" s="11">
        <v>3</v>
      </c>
      <c r="W192" s="11">
        <v>5</v>
      </c>
      <c r="X192" s="11">
        <v>6</v>
      </c>
      <c r="Y192" s="11">
        <v>6</v>
      </c>
      <c r="Z192" s="135">
        <v>6</v>
      </c>
      <c r="AA192" s="17">
        <v>6</v>
      </c>
      <c r="AB192" s="176">
        <v>7</v>
      </c>
    </row>
    <row r="193" spans="1:28" x14ac:dyDescent="0.55000000000000004">
      <c r="A193" s="47" t="s">
        <v>159</v>
      </c>
      <c r="B193" s="24"/>
      <c r="C193" s="25"/>
      <c r="D193" s="25"/>
      <c r="E193" s="21"/>
      <c r="F193" s="23"/>
      <c r="G193" s="23"/>
      <c r="H193" s="21"/>
      <c r="I193" s="21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40">
        <v>2</v>
      </c>
      <c r="V193" s="11">
        <v>5</v>
      </c>
      <c r="W193" s="11">
        <v>6</v>
      </c>
      <c r="X193" s="17">
        <v>6</v>
      </c>
      <c r="Y193" s="11">
        <v>5</v>
      </c>
      <c r="Z193" s="149">
        <v>4</v>
      </c>
      <c r="AA193" s="11">
        <v>4</v>
      </c>
      <c r="AB193" s="151">
        <v>4</v>
      </c>
    </row>
    <row r="194" spans="1:28" x14ac:dyDescent="0.55000000000000004">
      <c r="A194" s="10" t="s">
        <v>160</v>
      </c>
      <c r="B194" s="15">
        <v>81</v>
      </c>
      <c r="C194" s="5">
        <v>96</v>
      </c>
      <c r="D194" s="5">
        <v>102</v>
      </c>
      <c r="E194" s="5">
        <v>102</v>
      </c>
      <c r="F194" s="11">
        <v>113</v>
      </c>
      <c r="G194" s="11">
        <v>106</v>
      </c>
      <c r="H194" s="11">
        <v>98</v>
      </c>
      <c r="I194" s="11">
        <v>100</v>
      </c>
      <c r="J194" s="11">
        <v>105</v>
      </c>
      <c r="K194" s="11">
        <v>109</v>
      </c>
      <c r="L194" s="11">
        <v>103</v>
      </c>
      <c r="M194" s="11">
        <v>111</v>
      </c>
      <c r="N194" s="11">
        <v>108</v>
      </c>
      <c r="O194" s="11">
        <v>115</v>
      </c>
      <c r="P194" s="11">
        <v>111</v>
      </c>
      <c r="Q194" s="11">
        <v>112</v>
      </c>
      <c r="R194" s="11">
        <v>119</v>
      </c>
      <c r="S194" s="11">
        <v>55</v>
      </c>
      <c r="T194" s="11">
        <v>37</v>
      </c>
      <c r="U194" s="11">
        <v>31</v>
      </c>
      <c r="V194" s="11">
        <v>29</v>
      </c>
      <c r="W194" s="11">
        <v>20</v>
      </c>
      <c r="X194" s="11">
        <v>10</v>
      </c>
      <c r="Y194" s="11">
        <v>12</v>
      </c>
      <c r="Z194" s="149">
        <v>10</v>
      </c>
      <c r="AA194" s="11">
        <v>6</v>
      </c>
      <c r="AB194" s="151">
        <v>2</v>
      </c>
    </row>
    <row r="195" spans="1:28" x14ac:dyDescent="0.55000000000000004">
      <c r="A195" s="6" t="s">
        <v>35</v>
      </c>
      <c r="B195" s="7"/>
      <c r="C195" s="8"/>
      <c r="D195" s="8"/>
      <c r="E195" s="8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>
        <v>1</v>
      </c>
      <c r="S195" s="17">
        <v>0</v>
      </c>
      <c r="T195" s="17">
        <v>0</v>
      </c>
      <c r="U195" s="17">
        <v>0</v>
      </c>
      <c r="V195" s="11">
        <v>0</v>
      </c>
      <c r="W195" s="17">
        <v>0</v>
      </c>
      <c r="X195" s="17">
        <v>0</v>
      </c>
      <c r="Y195" s="11">
        <v>0</v>
      </c>
      <c r="Z195" s="149">
        <v>0</v>
      </c>
      <c r="AA195" s="11">
        <v>0</v>
      </c>
      <c r="AB195" s="151">
        <v>0</v>
      </c>
    </row>
    <row r="196" spans="1:28" x14ac:dyDescent="0.55000000000000004">
      <c r="A196" s="6" t="s">
        <v>161</v>
      </c>
      <c r="B196" s="7">
        <v>50</v>
      </c>
      <c r="C196" s="8">
        <v>61</v>
      </c>
      <c r="D196" s="8">
        <v>61</v>
      </c>
      <c r="E196" s="8">
        <v>61</v>
      </c>
      <c r="F196" s="17">
        <f>66+1</f>
        <v>67</v>
      </c>
      <c r="G196" s="17">
        <v>55</v>
      </c>
      <c r="H196" s="17">
        <v>47</v>
      </c>
      <c r="I196" s="17">
        <v>53</v>
      </c>
      <c r="J196" s="17">
        <v>58</v>
      </c>
      <c r="K196" s="17">
        <v>57</v>
      </c>
      <c r="L196" s="17">
        <v>53</v>
      </c>
      <c r="M196" s="17">
        <v>59</v>
      </c>
      <c r="N196" s="17">
        <v>61</v>
      </c>
      <c r="O196" s="17">
        <v>62</v>
      </c>
      <c r="P196" s="17">
        <v>62</v>
      </c>
      <c r="Q196" s="17">
        <v>59</v>
      </c>
      <c r="R196" s="17">
        <v>60</v>
      </c>
      <c r="S196" s="17">
        <v>0</v>
      </c>
      <c r="T196" s="17">
        <v>0</v>
      </c>
      <c r="U196" s="17">
        <v>0</v>
      </c>
      <c r="V196" s="11">
        <v>0</v>
      </c>
      <c r="W196" s="17">
        <v>0</v>
      </c>
      <c r="X196" s="17">
        <v>0</v>
      </c>
      <c r="Y196" s="11">
        <v>0</v>
      </c>
      <c r="Z196" s="149">
        <v>0</v>
      </c>
      <c r="AA196" s="11">
        <v>0</v>
      </c>
      <c r="AB196" s="151">
        <v>0</v>
      </c>
    </row>
    <row r="197" spans="1:28" s="2" customFormat="1" x14ac:dyDescent="0.55000000000000004">
      <c r="A197" s="6" t="s">
        <v>162</v>
      </c>
      <c r="B197" s="7">
        <v>31</v>
      </c>
      <c r="C197" s="8">
        <v>35</v>
      </c>
      <c r="D197" s="8">
        <v>41</v>
      </c>
      <c r="E197" s="8">
        <v>41</v>
      </c>
      <c r="F197" s="17">
        <v>46</v>
      </c>
      <c r="G197" s="17">
        <v>51</v>
      </c>
      <c r="H197" s="17">
        <v>48</v>
      </c>
      <c r="I197" s="17">
        <v>46</v>
      </c>
      <c r="J197" s="17">
        <v>47</v>
      </c>
      <c r="K197" s="17">
        <v>52</v>
      </c>
      <c r="L197" s="17">
        <v>50</v>
      </c>
      <c r="M197" s="17">
        <v>52</v>
      </c>
      <c r="N197" s="17">
        <v>47</v>
      </c>
      <c r="O197" s="17">
        <v>53</v>
      </c>
      <c r="P197" s="17">
        <v>49</v>
      </c>
      <c r="Q197" s="17">
        <v>52</v>
      </c>
      <c r="R197" s="17">
        <v>58</v>
      </c>
      <c r="S197" s="17">
        <v>55</v>
      </c>
      <c r="T197" s="17">
        <v>37</v>
      </c>
      <c r="U197" s="17">
        <v>31</v>
      </c>
      <c r="V197" s="11">
        <v>29</v>
      </c>
      <c r="W197" s="17">
        <v>20</v>
      </c>
      <c r="X197" s="11">
        <v>10</v>
      </c>
      <c r="Y197" s="11">
        <v>12</v>
      </c>
      <c r="Z197" s="135">
        <v>10</v>
      </c>
      <c r="AA197" s="17">
        <v>6</v>
      </c>
      <c r="AB197" s="176">
        <v>2</v>
      </c>
    </row>
    <row r="198" spans="1:28" s="2" customFormat="1" x14ac:dyDescent="0.55000000000000004">
      <c r="A198" s="6" t="s">
        <v>163</v>
      </c>
      <c r="B198" s="7"/>
      <c r="C198" s="8"/>
      <c r="D198" s="8"/>
      <c r="E198" s="8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>
        <v>1</v>
      </c>
      <c r="R198" s="17">
        <v>0</v>
      </c>
      <c r="S198" s="17">
        <v>0</v>
      </c>
      <c r="T198" s="17">
        <v>0</v>
      </c>
      <c r="U198" s="17">
        <v>0</v>
      </c>
      <c r="V198" s="11">
        <v>0</v>
      </c>
      <c r="W198" s="17">
        <v>0</v>
      </c>
      <c r="X198" s="11">
        <v>0</v>
      </c>
      <c r="Y198" s="11">
        <v>0</v>
      </c>
      <c r="Z198" s="135">
        <v>0</v>
      </c>
      <c r="AA198" s="17">
        <v>0</v>
      </c>
      <c r="AB198" s="176">
        <v>0</v>
      </c>
    </row>
    <row r="199" spans="1:28" s="2" customFormat="1" x14ac:dyDescent="0.55000000000000004">
      <c r="A199" s="100" t="s">
        <v>164</v>
      </c>
      <c r="B199" s="7"/>
      <c r="C199" s="8"/>
      <c r="D199" s="8"/>
      <c r="E199" s="8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1">
        <v>6</v>
      </c>
      <c r="U199" s="11">
        <v>14</v>
      </c>
      <c r="V199" s="11">
        <v>23</v>
      </c>
      <c r="W199" s="11">
        <v>34</v>
      </c>
      <c r="X199" s="11">
        <v>42</v>
      </c>
      <c r="Y199" s="11">
        <v>32</v>
      </c>
      <c r="Z199" s="135">
        <v>30</v>
      </c>
      <c r="AA199" s="17">
        <v>31</v>
      </c>
      <c r="AB199" s="176">
        <v>28</v>
      </c>
    </row>
    <row r="200" spans="1:28" s="2" customFormat="1" x14ac:dyDescent="0.55000000000000004">
      <c r="A200" s="100" t="s">
        <v>165</v>
      </c>
      <c r="B200" s="7"/>
      <c r="C200" s="8"/>
      <c r="D200" s="8"/>
      <c r="E200" s="8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1">
        <v>7</v>
      </c>
      <c r="U200" s="11">
        <v>9</v>
      </c>
      <c r="V200" s="11">
        <v>16</v>
      </c>
      <c r="W200" s="11">
        <v>10</v>
      </c>
      <c r="X200" s="11">
        <v>6</v>
      </c>
      <c r="Y200" s="11">
        <v>12</v>
      </c>
      <c r="Z200" s="135">
        <v>13</v>
      </c>
      <c r="AA200" s="17">
        <v>14</v>
      </c>
      <c r="AB200" s="176">
        <v>13</v>
      </c>
    </row>
    <row r="201" spans="1:28" s="2" customFormat="1" ht="15" hidden="1" customHeight="1" x14ac:dyDescent="0.55000000000000004">
      <c r="A201" s="100" t="s">
        <v>166</v>
      </c>
      <c r="B201" s="15"/>
      <c r="C201" s="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6">
        <v>15</v>
      </c>
      <c r="T201" s="26">
        <v>27</v>
      </c>
      <c r="U201" s="26">
        <v>30</v>
      </c>
      <c r="V201" s="11">
        <v>36</v>
      </c>
      <c r="W201" s="11">
        <v>47</v>
      </c>
      <c r="X201" s="11">
        <v>52</v>
      </c>
      <c r="Y201" s="121"/>
      <c r="Z201" s="135"/>
      <c r="AA201" s="17"/>
      <c r="AB201" s="176"/>
    </row>
    <row r="202" spans="1:28" s="2" customFormat="1" x14ac:dyDescent="0.55000000000000004">
      <c r="A202" s="101" t="s">
        <v>35</v>
      </c>
      <c r="B202" s="15"/>
      <c r="C202" s="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6">
        <v>0</v>
      </c>
      <c r="T202" s="26">
        <v>0</v>
      </c>
      <c r="U202" s="28">
        <v>22</v>
      </c>
      <c r="V202" s="11">
        <v>0</v>
      </c>
      <c r="W202" s="11">
        <v>0</v>
      </c>
      <c r="X202" s="11">
        <v>0</v>
      </c>
      <c r="Y202" s="11">
        <v>0</v>
      </c>
      <c r="Z202" s="135">
        <v>0</v>
      </c>
      <c r="AA202" s="17">
        <v>0</v>
      </c>
      <c r="AB202" s="176">
        <v>13</v>
      </c>
    </row>
    <row r="203" spans="1:28" s="2" customFormat="1" x14ac:dyDescent="0.55000000000000004">
      <c r="A203" s="101" t="s">
        <v>167</v>
      </c>
      <c r="B203" s="15"/>
      <c r="C203" s="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11">
        <v>0</v>
      </c>
      <c r="T203" s="11">
        <v>0</v>
      </c>
      <c r="U203" s="28">
        <v>8</v>
      </c>
      <c r="V203" s="11">
        <v>0</v>
      </c>
      <c r="W203" s="11">
        <v>0</v>
      </c>
      <c r="X203" s="11">
        <v>0</v>
      </c>
      <c r="Y203" s="11">
        <v>0</v>
      </c>
      <c r="Z203" s="11">
        <v>0</v>
      </c>
      <c r="AA203" s="11">
        <v>0</v>
      </c>
      <c r="AB203" s="176">
        <v>0</v>
      </c>
    </row>
    <row r="204" spans="1:28" customFormat="1" x14ac:dyDescent="0.55000000000000004">
      <c r="A204" s="157" t="s">
        <v>168</v>
      </c>
      <c r="B204" s="97" t="s">
        <v>169</v>
      </c>
      <c r="C204" s="186" t="s">
        <v>168</v>
      </c>
      <c r="D204" s="97" t="s">
        <v>169</v>
      </c>
      <c r="E204" s="123"/>
      <c r="F204" s="123"/>
      <c r="G204" s="123"/>
      <c r="H204" s="124">
        <v>15</v>
      </c>
      <c r="I204" s="124">
        <v>27</v>
      </c>
      <c r="J204" s="124">
        <v>22</v>
      </c>
      <c r="K204" s="124">
        <v>18</v>
      </c>
      <c r="L204" s="124">
        <v>26</v>
      </c>
      <c r="M204" s="124">
        <v>26</v>
      </c>
      <c r="N204" s="124">
        <v>25</v>
      </c>
      <c r="Q204" s="127"/>
      <c r="R204" s="127"/>
      <c r="S204" s="127">
        <v>15</v>
      </c>
      <c r="T204" s="127">
        <v>27</v>
      </c>
      <c r="U204" s="127">
        <v>30</v>
      </c>
      <c r="V204" s="11">
        <v>36</v>
      </c>
      <c r="W204" s="11">
        <v>47</v>
      </c>
      <c r="X204" s="11">
        <v>52</v>
      </c>
      <c r="Y204" s="11">
        <v>54</v>
      </c>
      <c r="Z204" s="164">
        <v>48</v>
      </c>
      <c r="AA204" s="127">
        <v>55</v>
      </c>
      <c r="AB204" s="177">
        <f>SUM(AB205:AB206)</f>
        <v>52</v>
      </c>
    </row>
    <row r="205" spans="1:28" customFormat="1" x14ac:dyDescent="0.55000000000000004">
      <c r="A205" s="107" t="s">
        <v>169</v>
      </c>
      <c r="B205" s="97" t="s">
        <v>167</v>
      </c>
      <c r="C205" s="187"/>
      <c r="D205" s="97" t="s">
        <v>167</v>
      </c>
      <c r="E205" s="123"/>
      <c r="F205" s="123"/>
      <c r="G205" s="123"/>
      <c r="H205" s="123"/>
      <c r="I205" s="123"/>
      <c r="J205" s="124">
        <v>8</v>
      </c>
      <c r="K205" s="124">
        <v>18</v>
      </c>
      <c r="L205" s="124">
        <v>21</v>
      </c>
      <c r="M205" s="124">
        <v>26</v>
      </c>
      <c r="N205" s="124">
        <v>29</v>
      </c>
      <c r="Q205" s="127"/>
      <c r="R205" s="127"/>
      <c r="S205" s="127">
        <v>15</v>
      </c>
      <c r="T205" s="127">
        <v>27</v>
      </c>
      <c r="U205" s="127">
        <v>22</v>
      </c>
      <c r="V205" s="11">
        <v>18</v>
      </c>
      <c r="W205" s="11">
        <v>26</v>
      </c>
      <c r="X205" s="11">
        <v>26</v>
      </c>
      <c r="Y205" s="11">
        <v>25</v>
      </c>
      <c r="Z205" s="164">
        <v>20</v>
      </c>
      <c r="AA205" s="127">
        <v>21</v>
      </c>
      <c r="AB205" s="177">
        <v>19</v>
      </c>
    </row>
    <row r="206" spans="1:28" customFormat="1" x14ac:dyDescent="0.55000000000000004">
      <c r="A206" s="107" t="s">
        <v>167</v>
      </c>
      <c r="B206" s="7"/>
      <c r="C206" s="97" t="s">
        <v>170</v>
      </c>
      <c r="D206" s="97"/>
      <c r="E206" s="123"/>
      <c r="F206" s="123"/>
      <c r="G206" s="123"/>
      <c r="H206" s="124">
        <v>17</v>
      </c>
      <c r="I206" s="124">
        <v>16</v>
      </c>
      <c r="J206" s="124">
        <v>15</v>
      </c>
      <c r="K206" s="124">
        <v>14</v>
      </c>
      <c r="L206" s="124">
        <v>15</v>
      </c>
      <c r="M206" s="124">
        <v>14</v>
      </c>
      <c r="N206" s="124">
        <v>12</v>
      </c>
      <c r="Q206" s="127"/>
      <c r="R206" s="127"/>
      <c r="S206" s="127"/>
      <c r="T206" s="127"/>
      <c r="U206" s="127">
        <v>8</v>
      </c>
      <c r="V206" s="11">
        <v>18</v>
      </c>
      <c r="W206" s="11">
        <v>21</v>
      </c>
      <c r="X206" s="11">
        <v>26</v>
      </c>
      <c r="Y206" s="11">
        <v>29</v>
      </c>
      <c r="Z206" s="164">
        <v>28</v>
      </c>
      <c r="AA206" s="127">
        <v>34</v>
      </c>
      <c r="AB206" s="177">
        <v>33</v>
      </c>
    </row>
    <row r="207" spans="1:28" s="2" customFormat="1" x14ac:dyDescent="0.55000000000000004">
      <c r="A207" s="9" t="s">
        <v>171</v>
      </c>
      <c r="B207" s="7"/>
      <c r="C207" s="8"/>
      <c r="D207" s="8"/>
      <c r="E207" s="8"/>
      <c r="F207" s="17"/>
      <c r="G207" s="17"/>
      <c r="H207" s="17"/>
      <c r="I207" s="17"/>
      <c r="J207" s="17"/>
      <c r="K207" s="17"/>
      <c r="L207" s="17"/>
      <c r="M207" s="17"/>
      <c r="N207" s="17"/>
      <c r="O207" s="11"/>
      <c r="P207" s="11"/>
      <c r="Q207" s="11"/>
      <c r="R207" s="11"/>
      <c r="S207" s="17">
        <v>17</v>
      </c>
      <c r="T207" s="17">
        <v>16</v>
      </c>
      <c r="U207" s="17">
        <v>15</v>
      </c>
      <c r="V207" s="11">
        <v>14</v>
      </c>
      <c r="W207" s="11">
        <v>15</v>
      </c>
      <c r="X207" s="11">
        <v>14</v>
      </c>
      <c r="Y207" s="11">
        <v>12</v>
      </c>
      <c r="Z207" s="181">
        <v>11</v>
      </c>
      <c r="AA207" s="11">
        <v>10</v>
      </c>
      <c r="AB207" s="151">
        <v>8</v>
      </c>
    </row>
    <row r="208" spans="1:28" s="2" customFormat="1" x14ac:dyDescent="0.55000000000000004">
      <c r="A208" s="9" t="s">
        <v>172</v>
      </c>
      <c r="B208" s="82"/>
      <c r="C208" s="82"/>
      <c r="D208" s="82"/>
      <c r="E208" s="82"/>
      <c r="F208" s="82"/>
      <c r="G208" s="82"/>
      <c r="H208" s="82"/>
      <c r="I208" s="82"/>
      <c r="J208" s="82">
        <f>J194</f>
        <v>105</v>
      </c>
      <c r="K208" s="82">
        <f>K194</f>
        <v>109</v>
      </c>
      <c r="L208" s="82">
        <f>L194</f>
        <v>103</v>
      </c>
      <c r="M208" s="102">
        <f>M190+M194+M199+M200+M187+M206+M207</f>
        <v>125</v>
      </c>
      <c r="N208" s="102">
        <f>N190+N194+N199+N200+N187+N206+N207</f>
        <v>120</v>
      </c>
      <c r="O208" s="102">
        <f>O190+O194+O199+O200+O187+O206+O207</f>
        <v>115</v>
      </c>
      <c r="Q208" s="17"/>
      <c r="R208" s="17"/>
      <c r="S208" s="11">
        <v>34</v>
      </c>
      <c r="T208" s="11">
        <v>44</v>
      </c>
      <c r="U208" s="11">
        <v>46</v>
      </c>
      <c r="V208" s="11">
        <v>52</v>
      </c>
      <c r="W208" s="11">
        <v>58</v>
      </c>
      <c r="X208" s="11">
        <v>59</v>
      </c>
      <c r="Y208" s="11">
        <v>62</v>
      </c>
      <c r="Z208" s="181">
        <v>68</v>
      </c>
      <c r="AA208" s="11">
        <v>56</v>
      </c>
      <c r="AB208" s="151">
        <v>54</v>
      </c>
    </row>
    <row r="209" spans="1:255" s="2" customFormat="1" x14ac:dyDescent="0.55000000000000004">
      <c r="A209" s="82" t="s">
        <v>31</v>
      </c>
      <c r="B209" s="15">
        <v>44</v>
      </c>
      <c r="C209" s="5">
        <v>45</v>
      </c>
      <c r="D209" s="5">
        <v>37</v>
      </c>
      <c r="E209" s="5">
        <v>36</v>
      </c>
      <c r="F209" s="11">
        <v>41</v>
      </c>
      <c r="G209" s="11">
        <v>49</v>
      </c>
      <c r="H209" s="11">
        <v>41</v>
      </c>
      <c r="I209" s="11">
        <v>30</v>
      </c>
      <c r="J209" s="11">
        <v>30</v>
      </c>
      <c r="K209" s="11">
        <v>26</v>
      </c>
      <c r="L209" s="11">
        <v>30</v>
      </c>
      <c r="M209" s="11">
        <v>31</v>
      </c>
      <c r="N209" s="11">
        <v>25</v>
      </c>
      <c r="O209" s="11">
        <v>26</v>
      </c>
      <c r="P209" s="102">
        <f>P190+P194+P199+P200+P187+P206+P207</f>
        <v>111</v>
      </c>
      <c r="Q209" s="45">
        <f t="shared" ref="Q209:AB209" si="33">Q187+Q190+Q194+Q199+Q200+Q204+Q207+Q208</f>
        <v>122</v>
      </c>
      <c r="R209" s="45">
        <f t="shared" si="33"/>
        <v>134</v>
      </c>
      <c r="S209" s="45">
        <f t="shared" si="33"/>
        <v>145</v>
      </c>
      <c r="T209" s="45">
        <f t="shared" si="33"/>
        <v>170</v>
      </c>
      <c r="U209" s="45">
        <f t="shared" si="33"/>
        <v>189</v>
      </c>
      <c r="V209" s="45">
        <f t="shared" si="33"/>
        <v>219</v>
      </c>
      <c r="W209" s="45">
        <f t="shared" si="33"/>
        <v>241</v>
      </c>
      <c r="X209" s="45">
        <f t="shared" si="33"/>
        <v>242</v>
      </c>
      <c r="Y209" s="45">
        <f t="shared" si="33"/>
        <v>244</v>
      </c>
      <c r="Z209" s="132">
        <f t="shared" si="33"/>
        <v>242</v>
      </c>
      <c r="AA209" s="132">
        <f t="shared" si="33"/>
        <v>232</v>
      </c>
      <c r="AB209" s="171">
        <f t="shared" si="33"/>
        <v>216</v>
      </c>
    </row>
    <row r="210" spans="1:255" s="2" customFormat="1" x14ac:dyDescent="0.55000000000000004">
      <c r="A210" s="99" t="s">
        <v>173</v>
      </c>
      <c r="B210" s="15"/>
      <c r="C210" s="5"/>
      <c r="D210" s="5"/>
      <c r="E210" s="5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63"/>
      <c r="Q210" s="23"/>
      <c r="R210" s="23"/>
      <c r="S210" s="23"/>
      <c r="T210" s="23"/>
      <c r="U210" s="23"/>
      <c r="V210" s="23"/>
      <c r="W210" s="23"/>
      <c r="X210" s="23"/>
      <c r="Y210" s="23"/>
      <c r="Z210" s="11">
        <v>78</v>
      </c>
      <c r="AA210" s="11">
        <v>64</v>
      </c>
      <c r="AB210" s="151">
        <f>SUM(AB211:AB213)</f>
        <v>64</v>
      </c>
    </row>
    <row r="211" spans="1:255" s="2" customFormat="1" x14ac:dyDescent="0.55000000000000004">
      <c r="A211" s="61" t="s">
        <v>35</v>
      </c>
      <c r="B211" s="15"/>
      <c r="C211" s="5"/>
      <c r="D211" s="5"/>
      <c r="E211" s="5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63"/>
      <c r="Q211" s="23"/>
      <c r="R211" s="23"/>
      <c r="S211" s="23"/>
      <c r="T211" s="23"/>
      <c r="U211" s="23"/>
      <c r="V211" s="23"/>
      <c r="W211" s="23"/>
      <c r="X211" s="23"/>
      <c r="Y211" s="23"/>
      <c r="Z211" s="11">
        <v>31</v>
      </c>
      <c r="AA211" s="17">
        <v>24</v>
      </c>
      <c r="AB211" s="176">
        <v>24</v>
      </c>
    </row>
    <row r="212" spans="1:255" s="2" customFormat="1" x14ac:dyDescent="0.55000000000000004">
      <c r="A212" s="61" t="s">
        <v>174</v>
      </c>
      <c r="B212" s="15"/>
      <c r="C212" s="5"/>
      <c r="D212" s="5"/>
      <c r="E212" s="5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63"/>
      <c r="Q212" s="23"/>
      <c r="R212" s="23"/>
      <c r="S212" s="23"/>
      <c r="T212" s="23"/>
      <c r="U212" s="23"/>
      <c r="V212" s="23"/>
      <c r="W212" s="23"/>
      <c r="X212" s="23"/>
      <c r="Y212" s="23"/>
      <c r="Z212" s="11">
        <v>14</v>
      </c>
      <c r="AA212" s="17">
        <v>17</v>
      </c>
      <c r="AB212" s="176">
        <v>19</v>
      </c>
    </row>
    <row r="213" spans="1:255" s="2" customFormat="1" x14ac:dyDescent="0.55000000000000004">
      <c r="A213" s="61" t="s">
        <v>175</v>
      </c>
      <c r="B213" s="15"/>
      <c r="C213" s="5"/>
      <c r="D213" s="5"/>
      <c r="E213" s="5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63"/>
      <c r="Q213" s="23"/>
      <c r="R213" s="23"/>
      <c r="S213" s="23"/>
      <c r="T213" s="23"/>
      <c r="U213" s="23"/>
      <c r="V213" s="23"/>
      <c r="W213" s="23"/>
      <c r="X213" s="23"/>
      <c r="Y213" s="23"/>
      <c r="Z213" s="11">
        <v>33</v>
      </c>
      <c r="AA213" s="17">
        <v>23</v>
      </c>
      <c r="AB213" s="176">
        <v>21</v>
      </c>
    </row>
    <row r="214" spans="1:255" x14ac:dyDescent="0.55000000000000004">
      <c r="A214" s="10" t="s">
        <v>176</v>
      </c>
      <c r="B214" s="15"/>
      <c r="C214" s="5"/>
      <c r="D214" s="5"/>
      <c r="E214" s="5"/>
      <c r="F214" s="11"/>
      <c r="G214" s="11"/>
      <c r="H214" s="11"/>
      <c r="I214" s="11"/>
      <c r="J214" s="11"/>
      <c r="K214" s="11"/>
      <c r="L214" s="11"/>
      <c r="M214" s="11"/>
      <c r="P214" s="11">
        <v>28</v>
      </c>
      <c r="Q214" s="11">
        <v>25</v>
      </c>
      <c r="R214" s="11">
        <v>21</v>
      </c>
      <c r="S214" s="11">
        <v>27</v>
      </c>
      <c r="T214" s="11">
        <v>25</v>
      </c>
      <c r="U214" s="11">
        <v>25</v>
      </c>
      <c r="V214" s="11">
        <v>33</v>
      </c>
      <c r="W214" s="11">
        <v>33</v>
      </c>
      <c r="X214" s="11">
        <v>32</v>
      </c>
      <c r="Y214" s="11">
        <v>31</v>
      </c>
      <c r="Z214" s="149">
        <v>28</v>
      </c>
      <c r="AA214" s="11">
        <v>21</v>
      </c>
      <c r="AB214" s="151">
        <f>SUM(AB215:AB217)</f>
        <v>23</v>
      </c>
      <c r="IU214" s="1">
        <f>SUM(P214:IT214)</f>
        <v>352</v>
      </c>
    </row>
    <row r="215" spans="1:255" x14ac:dyDescent="0.55000000000000004">
      <c r="A215" s="6" t="s">
        <v>35</v>
      </c>
      <c r="B215" s="7"/>
      <c r="C215" s="8"/>
      <c r="D215" s="8"/>
      <c r="E215" s="8"/>
      <c r="F215" s="17"/>
      <c r="G215" s="17"/>
      <c r="H215" s="17"/>
      <c r="I215" s="17"/>
      <c r="J215" s="17"/>
      <c r="K215" s="17"/>
      <c r="L215" s="17"/>
      <c r="M215" s="17" t="s">
        <v>30</v>
      </c>
      <c r="N215" s="17" t="s">
        <v>30</v>
      </c>
      <c r="O215" s="17" t="s">
        <v>30</v>
      </c>
      <c r="P215" s="17" t="s">
        <v>30</v>
      </c>
      <c r="R215" s="17">
        <v>20</v>
      </c>
      <c r="S215" s="17">
        <v>25</v>
      </c>
      <c r="T215" s="17">
        <v>0</v>
      </c>
      <c r="U215" s="17">
        <v>24</v>
      </c>
      <c r="V215" s="11">
        <v>29</v>
      </c>
      <c r="W215" s="11">
        <v>28</v>
      </c>
      <c r="X215" s="11">
        <v>25</v>
      </c>
      <c r="Y215" s="11">
        <v>23</v>
      </c>
      <c r="Z215" s="149">
        <v>27</v>
      </c>
      <c r="AA215" s="11">
        <v>13</v>
      </c>
      <c r="AB215" s="151">
        <v>8</v>
      </c>
    </row>
    <row r="216" spans="1:255" x14ac:dyDescent="0.55000000000000004">
      <c r="A216" s="6" t="s">
        <v>177</v>
      </c>
      <c r="B216" s="7"/>
      <c r="C216" s="8"/>
      <c r="D216" s="8"/>
      <c r="E216" s="8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S216" s="11">
        <v>0</v>
      </c>
      <c r="U216" s="11"/>
      <c r="X216" s="11">
        <v>1</v>
      </c>
      <c r="Y216" s="11">
        <v>6</v>
      </c>
      <c r="Z216" s="149">
        <v>1</v>
      </c>
      <c r="AA216" s="11">
        <v>8</v>
      </c>
      <c r="AB216" s="151">
        <v>15</v>
      </c>
    </row>
    <row r="217" spans="1:255" x14ac:dyDescent="0.55000000000000004">
      <c r="A217" s="61" t="s">
        <v>178</v>
      </c>
      <c r="B217" s="15">
        <v>312</v>
      </c>
      <c r="C217" s="5">
        <v>327</v>
      </c>
      <c r="D217" s="5">
        <v>332</v>
      </c>
      <c r="E217" s="5">
        <v>308</v>
      </c>
      <c r="F217" s="11">
        <v>324</v>
      </c>
      <c r="G217" s="11">
        <v>356</v>
      </c>
      <c r="H217" s="11">
        <v>364</v>
      </c>
      <c r="I217" s="11">
        <v>358</v>
      </c>
      <c r="J217" s="11">
        <v>359</v>
      </c>
      <c r="K217" s="11">
        <v>389</v>
      </c>
      <c r="L217" s="11">
        <v>421</v>
      </c>
      <c r="M217" s="11">
        <v>421</v>
      </c>
      <c r="N217" s="11">
        <v>441</v>
      </c>
      <c r="O217" s="11">
        <v>432</v>
      </c>
      <c r="P217" s="11">
        <v>423</v>
      </c>
      <c r="Q217" s="17" t="s">
        <v>30</v>
      </c>
      <c r="R217" s="17">
        <v>1</v>
      </c>
      <c r="S217" s="17">
        <v>2</v>
      </c>
      <c r="T217" s="17">
        <v>0</v>
      </c>
      <c r="U217" s="17">
        <v>1</v>
      </c>
      <c r="V217" s="11">
        <v>4</v>
      </c>
      <c r="W217" s="11">
        <v>5</v>
      </c>
      <c r="X217" s="17">
        <v>6</v>
      </c>
      <c r="Y217" s="17">
        <v>2</v>
      </c>
      <c r="Z217" s="149">
        <v>0</v>
      </c>
      <c r="AA217" s="11">
        <v>0</v>
      </c>
      <c r="AB217" s="151">
        <v>0</v>
      </c>
    </row>
    <row r="218" spans="1:255" x14ac:dyDescent="0.55000000000000004">
      <c r="A218" s="10" t="s">
        <v>179</v>
      </c>
      <c r="B218" s="7"/>
      <c r="C218" s="8"/>
      <c r="D218" s="8"/>
      <c r="E218" s="8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>
        <v>400</v>
      </c>
      <c r="R218" s="17">
        <v>409</v>
      </c>
      <c r="S218" s="17">
        <v>380</v>
      </c>
      <c r="T218" s="17">
        <v>329</v>
      </c>
      <c r="U218" s="11">
        <v>261</v>
      </c>
      <c r="V218" s="17">
        <v>258</v>
      </c>
      <c r="W218" s="17">
        <v>256</v>
      </c>
      <c r="X218" s="11">
        <v>218</v>
      </c>
      <c r="Y218" s="11">
        <v>161</v>
      </c>
      <c r="Z218" s="149">
        <v>168</v>
      </c>
      <c r="AA218" s="11">
        <v>123</v>
      </c>
      <c r="AB218" s="151">
        <f>SUM(AB219:AB230)</f>
        <v>125</v>
      </c>
    </row>
    <row r="219" spans="1:255" x14ac:dyDescent="0.55000000000000004">
      <c r="A219" s="6" t="s">
        <v>35</v>
      </c>
      <c r="B219" s="7"/>
      <c r="C219" s="8"/>
      <c r="D219" s="8"/>
      <c r="E219" s="8"/>
      <c r="F219" s="17"/>
      <c r="G219" s="17"/>
      <c r="H219" s="17"/>
      <c r="I219" s="17"/>
      <c r="J219" s="17" t="s">
        <v>30</v>
      </c>
      <c r="K219" s="17" t="s">
        <v>30</v>
      </c>
      <c r="L219" s="17" t="s">
        <v>30</v>
      </c>
      <c r="M219" s="17" t="s">
        <v>30</v>
      </c>
      <c r="N219" s="17">
        <v>22</v>
      </c>
      <c r="O219" s="17">
        <v>21</v>
      </c>
      <c r="P219" s="17">
        <v>27</v>
      </c>
      <c r="Q219" s="11">
        <v>4</v>
      </c>
      <c r="R219" s="11">
        <v>4</v>
      </c>
      <c r="S219" s="11">
        <v>1</v>
      </c>
      <c r="T219" s="11">
        <v>4</v>
      </c>
      <c r="U219" s="11">
        <v>1</v>
      </c>
      <c r="W219" s="17"/>
      <c r="X219" s="17"/>
      <c r="Y219" s="17"/>
      <c r="Z219" s="149"/>
      <c r="AA219" s="11">
        <v>0</v>
      </c>
      <c r="AB219" s="177">
        <v>1</v>
      </c>
    </row>
    <row r="220" spans="1:255" x14ac:dyDescent="0.55000000000000004">
      <c r="A220" s="6" t="s">
        <v>180</v>
      </c>
      <c r="B220" s="7"/>
      <c r="C220" s="8"/>
      <c r="D220" s="8"/>
      <c r="E220" s="8"/>
      <c r="F220" s="17"/>
      <c r="G220" s="17"/>
      <c r="H220" s="17"/>
      <c r="I220" s="17"/>
      <c r="J220" s="17" t="s">
        <v>30</v>
      </c>
      <c r="K220" s="17" t="s">
        <v>30</v>
      </c>
      <c r="L220" s="17" t="s">
        <v>30</v>
      </c>
      <c r="M220" s="17" t="s">
        <v>30</v>
      </c>
      <c r="N220" s="17">
        <v>53</v>
      </c>
      <c r="O220" s="17">
        <v>56</v>
      </c>
      <c r="P220" s="17">
        <v>53</v>
      </c>
      <c r="Q220" s="17">
        <v>25</v>
      </c>
      <c r="R220" s="17">
        <v>20</v>
      </c>
      <c r="S220" s="17">
        <v>17</v>
      </c>
      <c r="T220" s="17">
        <v>14</v>
      </c>
      <c r="U220" s="56">
        <v>11</v>
      </c>
      <c r="V220" s="11">
        <v>11</v>
      </c>
      <c r="W220" s="108">
        <v>10</v>
      </c>
      <c r="X220" s="108">
        <v>9</v>
      </c>
      <c r="Y220" s="108">
        <v>0</v>
      </c>
      <c r="Z220" s="149">
        <v>7</v>
      </c>
      <c r="AA220" s="11">
        <v>4</v>
      </c>
      <c r="AB220" s="177">
        <v>8</v>
      </c>
    </row>
    <row r="221" spans="1:255" x14ac:dyDescent="0.55000000000000004">
      <c r="A221" s="6" t="s">
        <v>181</v>
      </c>
      <c r="B221" s="62"/>
      <c r="C221" s="62"/>
      <c r="D221" s="62"/>
      <c r="E221" s="8"/>
      <c r="F221" s="17"/>
      <c r="G221" s="17"/>
      <c r="H221" s="17"/>
      <c r="I221" s="17"/>
      <c r="J221" s="17" t="s">
        <v>30</v>
      </c>
      <c r="K221" s="17" t="s">
        <v>30</v>
      </c>
      <c r="L221" s="17" t="s">
        <v>30</v>
      </c>
      <c r="M221" s="17" t="s">
        <v>30</v>
      </c>
      <c r="N221" s="17">
        <v>54</v>
      </c>
      <c r="O221" s="17">
        <v>46</v>
      </c>
      <c r="P221" s="17">
        <v>36</v>
      </c>
      <c r="Q221" s="17">
        <v>43</v>
      </c>
      <c r="R221" s="17">
        <v>40</v>
      </c>
      <c r="S221" s="17">
        <v>25</v>
      </c>
      <c r="T221" s="17">
        <v>26</v>
      </c>
      <c r="U221" s="17">
        <v>12</v>
      </c>
      <c r="V221" s="11">
        <v>10</v>
      </c>
      <c r="W221" s="17">
        <v>9</v>
      </c>
      <c r="X221" s="17">
        <v>13</v>
      </c>
      <c r="Y221" s="17">
        <v>0</v>
      </c>
      <c r="Z221" s="149">
        <v>8</v>
      </c>
      <c r="AA221" s="11">
        <v>6</v>
      </c>
      <c r="AB221" s="177">
        <v>6</v>
      </c>
    </row>
    <row r="222" spans="1:255" s="2" customFormat="1" x14ac:dyDescent="0.55000000000000004">
      <c r="A222" s="104" t="s">
        <v>182</v>
      </c>
      <c r="B222" s="62"/>
      <c r="C222" s="62"/>
      <c r="D222" s="62"/>
      <c r="E222" s="8"/>
      <c r="F222" s="17"/>
      <c r="G222" s="17"/>
      <c r="H222" s="17"/>
      <c r="I222" s="17"/>
      <c r="J222" s="17" t="s">
        <v>30</v>
      </c>
      <c r="K222" s="17" t="s">
        <v>30</v>
      </c>
      <c r="L222" s="17" t="s">
        <v>30</v>
      </c>
      <c r="M222" s="17" t="s">
        <v>30</v>
      </c>
      <c r="N222" s="17">
        <v>84</v>
      </c>
      <c r="O222" s="17">
        <v>67</v>
      </c>
      <c r="P222" s="17">
        <v>53</v>
      </c>
      <c r="Q222" s="17">
        <v>32</v>
      </c>
      <c r="R222" s="17">
        <v>34</v>
      </c>
      <c r="S222" s="17">
        <v>37</v>
      </c>
      <c r="T222" s="17">
        <v>35</v>
      </c>
      <c r="U222" s="56">
        <v>41</v>
      </c>
      <c r="V222" s="11">
        <v>40</v>
      </c>
      <c r="W222" s="17">
        <v>41</v>
      </c>
      <c r="X222" s="17">
        <v>40</v>
      </c>
      <c r="Y222" s="17">
        <v>19</v>
      </c>
      <c r="Z222" s="135">
        <v>19</v>
      </c>
      <c r="AA222" s="17">
        <v>12</v>
      </c>
      <c r="AB222" s="177">
        <v>11</v>
      </c>
    </row>
    <row r="223" spans="1:255" ht="15.6" x14ac:dyDescent="0.6">
      <c r="A223" s="62" t="s">
        <v>183</v>
      </c>
      <c r="B223" s="105"/>
      <c r="C223" s="105"/>
      <c r="D223" s="105"/>
      <c r="E223" s="105"/>
      <c r="F223" s="105"/>
      <c r="G223" s="105"/>
      <c r="H223" s="105"/>
      <c r="I223" s="105"/>
      <c r="J223" s="105"/>
      <c r="K223" s="106">
        <v>41</v>
      </c>
      <c r="L223" s="17"/>
      <c r="M223" s="17"/>
      <c r="N223" s="17">
        <v>54</v>
      </c>
      <c r="O223" s="17">
        <v>46</v>
      </c>
      <c r="P223" s="17">
        <v>36</v>
      </c>
      <c r="Q223" s="17">
        <v>4</v>
      </c>
      <c r="R223" s="17">
        <v>4</v>
      </c>
      <c r="S223" s="17">
        <v>5</v>
      </c>
      <c r="T223" s="17">
        <v>7</v>
      </c>
      <c r="U223" s="56">
        <v>6</v>
      </c>
      <c r="V223" s="11">
        <v>5</v>
      </c>
      <c r="W223" s="17">
        <v>11</v>
      </c>
      <c r="X223" s="17">
        <v>9</v>
      </c>
      <c r="Y223" s="17">
        <v>9</v>
      </c>
      <c r="Z223" s="149">
        <v>10</v>
      </c>
      <c r="AA223" s="11">
        <v>7</v>
      </c>
      <c r="AB223" s="151">
        <v>14</v>
      </c>
    </row>
    <row r="224" spans="1:255" x14ac:dyDescent="0.55000000000000004">
      <c r="A224" s="62" t="s">
        <v>184</v>
      </c>
      <c r="Q224" s="108">
        <v>58</v>
      </c>
      <c r="R224" s="108">
        <v>60</v>
      </c>
      <c r="S224" s="108">
        <v>61</v>
      </c>
      <c r="T224" s="108">
        <v>44</v>
      </c>
      <c r="U224" s="108">
        <v>27</v>
      </c>
      <c r="V224" s="108">
        <v>29</v>
      </c>
      <c r="W224" s="17">
        <v>21</v>
      </c>
      <c r="X224" s="17">
        <v>16</v>
      </c>
      <c r="Y224" s="17">
        <v>16</v>
      </c>
      <c r="Z224" s="149">
        <v>23</v>
      </c>
      <c r="AA224" s="11">
        <v>17</v>
      </c>
      <c r="AB224" s="151">
        <v>7</v>
      </c>
    </row>
    <row r="225" spans="1:255" s="2" customFormat="1" x14ac:dyDescent="0.55000000000000004">
      <c r="A225" s="62" t="s">
        <v>185</v>
      </c>
      <c r="B225" s="62"/>
      <c r="C225" s="62"/>
      <c r="D225" s="62"/>
      <c r="E225" s="8"/>
      <c r="F225" s="17"/>
      <c r="G225" s="17"/>
      <c r="H225" s="17"/>
      <c r="I225" s="17"/>
      <c r="J225" s="17" t="s">
        <v>30</v>
      </c>
      <c r="K225" s="17" t="s">
        <v>30</v>
      </c>
      <c r="L225" s="17" t="s">
        <v>30</v>
      </c>
      <c r="M225" s="17" t="s">
        <v>30</v>
      </c>
      <c r="N225" s="17">
        <v>134</v>
      </c>
      <c r="O225" s="17">
        <v>132</v>
      </c>
      <c r="P225" s="17">
        <v>122</v>
      </c>
      <c r="Q225" s="17">
        <v>107</v>
      </c>
      <c r="R225" s="17">
        <v>112</v>
      </c>
      <c r="S225" s="17">
        <v>105</v>
      </c>
      <c r="T225" s="17">
        <v>70</v>
      </c>
      <c r="U225" s="17">
        <v>63</v>
      </c>
      <c r="V225" s="11">
        <v>71</v>
      </c>
      <c r="W225" s="17">
        <v>64</v>
      </c>
      <c r="X225" s="17">
        <v>45</v>
      </c>
      <c r="Y225" s="17">
        <v>53</v>
      </c>
      <c r="Z225" s="135">
        <v>50</v>
      </c>
      <c r="AA225" s="17">
        <v>31</v>
      </c>
      <c r="AB225" s="176">
        <v>34</v>
      </c>
    </row>
    <row r="226" spans="1:255" s="162" customFormat="1" ht="22.5" customHeight="1" x14ac:dyDescent="0.55000000000000004">
      <c r="A226" s="182" t="s">
        <v>186</v>
      </c>
      <c r="B226" s="159"/>
      <c r="C226" s="159"/>
      <c r="D226" s="159"/>
      <c r="E226" s="160"/>
      <c r="F226" s="161"/>
      <c r="G226" s="161"/>
      <c r="H226" s="161"/>
      <c r="I226" s="161"/>
      <c r="J226" s="161" t="s">
        <v>30</v>
      </c>
      <c r="K226" s="161" t="s">
        <v>30</v>
      </c>
      <c r="L226" s="161" t="s">
        <v>30</v>
      </c>
      <c r="M226" s="161" t="s">
        <v>30</v>
      </c>
      <c r="N226" s="161">
        <v>37</v>
      </c>
      <c r="O226" s="161">
        <v>37</v>
      </c>
      <c r="P226" s="161">
        <v>45</v>
      </c>
      <c r="Q226" s="161">
        <v>39</v>
      </c>
      <c r="R226" s="161">
        <v>43</v>
      </c>
      <c r="S226" s="161">
        <v>46</v>
      </c>
      <c r="T226" s="161">
        <v>33</v>
      </c>
      <c r="U226" s="161">
        <v>22</v>
      </c>
      <c r="V226" s="11">
        <v>19</v>
      </c>
      <c r="W226" s="11">
        <v>15</v>
      </c>
      <c r="X226" s="11">
        <v>12</v>
      </c>
      <c r="Y226" s="11">
        <v>17</v>
      </c>
      <c r="Z226" s="135">
        <v>6</v>
      </c>
      <c r="AA226" s="17">
        <v>9</v>
      </c>
      <c r="AB226" s="176">
        <v>3</v>
      </c>
    </row>
    <row r="227" spans="1:255" ht="13.5" customHeight="1" x14ac:dyDescent="0.55000000000000004">
      <c r="A227" s="48" t="s">
        <v>187</v>
      </c>
      <c r="B227" s="103"/>
      <c r="C227" s="103"/>
      <c r="D227" s="103"/>
      <c r="E227" s="8"/>
      <c r="F227" s="17"/>
      <c r="G227" s="17"/>
      <c r="H227" s="17"/>
      <c r="I227" s="17"/>
      <c r="J227" s="17" t="s">
        <v>30</v>
      </c>
      <c r="K227" s="17" t="s">
        <v>30</v>
      </c>
      <c r="L227" s="17" t="s">
        <v>30</v>
      </c>
      <c r="M227" s="17">
        <v>12</v>
      </c>
      <c r="N227" s="17">
        <v>14</v>
      </c>
      <c r="O227" s="17">
        <v>8</v>
      </c>
      <c r="P227" s="17">
        <v>9</v>
      </c>
      <c r="Q227" s="17">
        <v>5</v>
      </c>
      <c r="R227" s="17">
        <v>3</v>
      </c>
      <c r="S227" s="17">
        <v>5</v>
      </c>
      <c r="T227" s="17">
        <v>1</v>
      </c>
      <c r="U227" s="17">
        <v>1</v>
      </c>
      <c r="V227" s="11">
        <v>0</v>
      </c>
      <c r="W227" s="17">
        <v>0</v>
      </c>
      <c r="X227" s="17">
        <v>0</v>
      </c>
      <c r="Y227" s="11">
        <v>0</v>
      </c>
      <c r="Z227" s="149">
        <v>0</v>
      </c>
      <c r="AA227" s="11">
        <v>0</v>
      </c>
      <c r="AB227" s="151">
        <v>0</v>
      </c>
    </row>
    <row r="228" spans="1:255" x14ac:dyDescent="0.55000000000000004">
      <c r="A228" s="48" t="s">
        <v>188</v>
      </c>
      <c r="B228" s="103"/>
      <c r="C228" s="103"/>
      <c r="D228" s="103"/>
      <c r="E228" s="8"/>
      <c r="F228" s="17"/>
      <c r="G228" s="17"/>
      <c r="H228" s="17"/>
      <c r="I228" s="17"/>
      <c r="J228" s="17" t="s">
        <v>30</v>
      </c>
      <c r="K228" s="17" t="s">
        <v>30</v>
      </c>
      <c r="L228" s="17" t="s">
        <v>30</v>
      </c>
      <c r="M228" s="17" t="s">
        <v>30</v>
      </c>
      <c r="N228" s="17">
        <v>37</v>
      </c>
      <c r="O228" s="17">
        <v>28</v>
      </c>
      <c r="P228" s="17">
        <v>30</v>
      </c>
      <c r="Q228" s="17">
        <v>29</v>
      </c>
      <c r="R228" s="17">
        <v>34</v>
      </c>
      <c r="S228" s="17">
        <v>22</v>
      </c>
      <c r="T228" s="17">
        <v>18</v>
      </c>
      <c r="U228" s="56">
        <v>15</v>
      </c>
      <c r="V228" s="11">
        <v>5</v>
      </c>
      <c r="W228" s="17">
        <v>1</v>
      </c>
      <c r="X228" s="11">
        <v>0</v>
      </c>
      <c r="Y228" s="11">
        <v>0</v>
      </c>
      <c r="Z228" s="149">
        <v>0</v>
      </c>
      <c r="AA228" s="11">
        <v>0</v>
      </c>
      <c r="AB228" s="151">
        <v>0</v>
      </c>
    </row>
    <row r="229" spans="1:255" s="2" customFormat="1" x14ac:dyDescent="0.55000000000000004">
      <c r="A229" s="62" t="s">
        <v>189</v>
      </c>
      <c r="B229" s="103"/>
      <c r="C229" s="103"/>
      <c r="D229" s="103"/>
      <c r="E229" s="8"/>
      <c r="F229" s="17"/>
      <c r="G229" s="17"/>
      <c r="H229" s="17"/>
      <c r="I229" s="17"/>
      <c r="J229" s="17" t="s">
        <v>30</v>
      </c>
      <c r="K229" s="17" t="s">
        <v>30</v>
      </c>
      <c r="L229" s="17" t="s">
        <v>30</v>
      </c>
      <c r="M229" s="17" t="s">
        <v>30</v>
      </c>
      <c r="N229" s="17">
        <v>1</v>
      </c>
      <c r="O229" s="17">
        <v>6</v>
      </c>
      <c r="P229" s="17">
        <v>15</v>
      </c>
      <c r="Q229" s="17">
        <v>29</v>
      </c>
      <c r="R229" s="17">
        <v>23</v>
      </c>
      <c r="S229" s="17">
        <v>18</v>
      </c>
      <c r="T229" s="17">
        <v>27</v>
      </c>
      <c r="U229" s="17">
        <v>23</v>
      </c>
      <c r="V229" s="11">
        <v>27</v>
      </c>
      <c r="W229" s="17">
        <v>30</v>
      </c>
      <c r="X229" s="11">
        <v>29</v>
      </c>
      <c r="Y229" s="11">
        <v>13</v>
      </c>
      <c r="Z229" s="135">
        <v>18</v>
      </c>
      <c r="AA229" s="17">
        <v>15</v>
      </c>
      <c r="AB229" s="176">
        <v>13</v>
      </c>
    </row>
    <row r="230" spans="1:255" s="2" customFormat="1" x14ac:dyDescent="0.55000000000000004">
      <c r="A230" s="62" t="s">
        <v>190</v>
      </c>
      <c r="B230" s="103"/>
      <c r="C230" s="103"/>
      <c r="D230" s="103"/>
      <c r="E230" s="8"/>
      <c r="F230" s="17"/>
      <c r="G230" s="17"/>
      <c r="H230" s="17"/>
      <c r="I230" s="17"/>
      <c r="J230" s="17"/>
      <c r="K230" s="17" t="s">
        <v>30</v>
      </c>
      <c r="L230" s="17" t="s">
        <v>30</v>
      </c>
      <c r="M230" s="17" t="s">
        <v>30</v>
      </c>
      <c r="N230" s="17" t="s">
        <v>30</v>
      </c>
      <c r="O230" s="17">
        <v>26</v>
      </c>
      <c r="P230" s="17">
        <v>29</v>
      </c>
      <c r="Q230" s="17">
        <v>25</v>
      </c>
      <c r="R230" s="17">
        <v>32</v>
      </c>
      <c r="S230" s="17">
        <v>38</v>
      </c>
      <c r="T230" s="17">
        <v>50</v>
      </c>
      <c r="U230" s="17">
        <v>39</v>
      </c>
      <c r="V230" s="17">
        <v>41</v>
      </c>
      <c r="W230" s="17">
        <v>54</v>
      </c>
      <c r="X230" s="17">
        <v>45</v>
      </c>
      <c r="Y230" s="11">
        <v>34</v>
      </c>
      <c r="Z230" s="135">
        <v>27</v>
      </c>
      <c r="AA230" s="17">
        <v>22</v>
      </c>
      <c r="AB230" s="176">
        <v>28</v>
      </c>
    </row>
    <row r="231" spans="1:255" s="2" customFormat="1" ht="12.75" customHeight="1" x14ac:dyDescent="0.55000000000000004">
      <c r="A231" s="10" t="s">
        <v>191</v>
      </c>
      <c r="B231" s="15">
        <v>39</v>
      </c>
      <c r="C231" s="5">
        <v>39</v>
      </c>
      <c r="D231" s="5">
        <v>26</v>
      </c>
      <c r="E231" s="5">
        <v>33</v>
      </c>
      <c r="F231" s="11">
        <v>32</v>
      </c>
      <c r="G231" s="11">
        <v>32</v>
      </c>
      <c r="H231" s="11">
        <v>35</v>
      </c>
      <c r="I231" s="11">
        <v>32</v>
      </c>
      <c r="J231" s="11">
        <v>28</v>
      </c>
      <c r="K231" s="11">
        <v>22</v>
      </c>
      <c r="L231" s="11">
        <v>11</v>
      </c>
      <c r="M231" s="11">
        <v>9</v>
      </c>
      <c r="N231" s="11">
        <v>8</v>
      </c>
      <c r="O231" s="11">
        <v>1</v>
      </c>
      <c r="P231" s="11">
        <v>10</v>
      </c>
      <c r="Q231" s="11">
        <v>17</v>
      </c>
      <c r="R231" s="11">
        <v>21</v>
      </c>
      <c r="S231" s="11">
        <v>32</v>
      </c>
      <c r="T231" s="11">
        <v>42</v>
      </c>
      <c r="U231" s="11">
        <v>40</v>
      </c>
      <c r="V231" s="11">
        <v>21</v>
      </c>
      <c r="W231" s="11">
        <v>13</v>
      </c>
      <c r="X231" s="11">
        <v>13</v>
      </c>
      <c r="Y231" s="11">
        <v>14</v>
      </c>
      <c r="Z231" s="181">
        <v>9</v>
      </c>
      <c r="AA231" s="11">
        <v>11</v>
      </c>
      <c r="AB231" s="151">
        <v>7</v>
      </c>
    </row>
    <row r="232" spans="1:255" s="2" customFormat="1" x14ac:dyDescent="0.55000000000000004">
      <c r="A232" s="10" t="s">
        <v>192</v>
      </c>
      <c r="B232" s="15"/>
      <c r="C232" s="5"/>
      <c r="D232" s="5"/>
      <c r="E232" s="5"/>
      <c r="F232" s="11"/>
      <c r="G232" s="11" t="s">
        <v>30</v>
      </c>
      <c r="H232" s="11" t="s">
        <v>30</v>
      </c>
      <c r="I232" s="11" t="s">
        <v>30</v>
      </c>
      <c r="J232" s="11" t="s">
        <v>30</v>
      </c>
      <c r="K232" s="11">
        <v>26</v>
      </c>
      <c r="L232" s="11">
        <v>37</v>
      </c>
      <c r="M232" s="11">
        <v>45</v>
      </c>
      <c r="N232" s="11">
        <v>47</v>
      </c>
      <c r="O232" s="11">
        <v>38</v>
      </c>
      <c r="P232" s="11">
        <v>52</v>
      </c>
      <c r="Q232" s="11">
        <v>50</v>
      </c>
      <c r="R232" s="11">
        <v>58</v>
      </c>
      <c r="S232" s="11">
        <v>45</v>
      </c>
      <c r="T232" s="11">
        <v>30</v>
      </c>
      <c r="U232" s="11">
        <v>10</v>
      </c>
      <c r="V232" s="11">
        <v>2</v>
      </c>
      <c r="W232" s="11">
        <v>0</v>
      </c>
      <c r="X232" s="11">
        <v>0</v>
      </c>
      <c r="Y232" s="11">
        <v>0</v>
      </c>
      <c r="Z232" s="181">
        <v>0</v>
      </c>
      <c r="AA232" s="11">
        <v>0</v>
      </c>
      <c r="AB232" s="151">
        <v>0</v>
      </c>
    </row>
    <row r="233" spans="1:255" s="2" customFormat="1" x14ac:dyDescent="0.55000000000000004">
      <c r="A233" s="100" t="s">
        <v>193</v>
      </c>
      <c r="B233" s="15"/>
      <c r="C233" s="5"/>
      <c r="D233" s="5"/>
      <c r="E233" s="5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21"/>
      <c r="R233" s="21"/>
      <c r="S233" s="26">
        <v>4</v>
      </c>
      <c r="T233" s="11">
        <v>10</v>
      </c>
      <c r="U233" s="11">
        <v>16</v>
      </c>
      <c r="V233" s="11">
        <v>15</v>
      </c>
      <c r="W233" s="11">
        <v>15</v>
      </c>
      <c r="X233" s="11">
        <v>18</v>
      </c>
      <c r="Y233" s="11">
        <v>14</v>
      </c>
      <c r="Z233" s="181">
        <v>12</v>
      </c>
      <c r="AA233" s="11">
        <v>14</v>
      </c>
      <c r="AB233" s="151">
        <v>10</v>
      </c>
    </row>
    <row r="234" spans="1:255" s="2" customFormat="1" x14ac:dyDescent="0.55000000000000004">
      <c r="A234" s="10" t="s">
        <v>194</v>
      </c>
      <c r="B234" s="10" t="s">
        <v>195</v>
      </c>
      <c r="C234" s="10"/>
      <c r="D234" s="10"/>
      <c r="E234" s="11">
        <v>0</v>
      </c>
      <c r="F234" s="11">
        <v>2</v>
      </c>
      <c r="G234" s="11">
        <v>54</v>
      </c>
      <c r="H234" s="11">
        <v>41</v>
      </c>
      <c r="I234" s="34">
        <v>49</v>
      </c>
      <c r="J234" s="34">
        <v>45</v>
      </c>
      <c r="K234" s="34">
        <v>80</v>
      </c>
      <c r="L234" s="34">
        <v>87</v>
      </c>
      <c r="M234" s="34">
        <v>104</v>
      </c>
      <c r="N234" s="34">
        <v>117</v>
      </c>
      <c r="O234" s="34">
        <v>122</v>
      </c>
      <c r="P234" s="34">
        <v>108</v>
      </c>
      <c r="Q234" s="34">
        <v>111</v>
      </c>
      <c r="R234" s="34">
        <v>118</v>
      </c>
      <c r="S234" s="34">
        <v>101</v>
      </c>
      <c r="T234" s="11">
        <v>87</v>
      </c>
      <c r="U234" s="11">
        <v>66</v>
      </c>
      <c r="V234" s="11">
        <v>71</v>
      </c>
      <c r="W234" s="11">
        <v>71</v>
      </c>
      <c r="X234" s="11">
        <v>68</v>
      </c>
      <c r="Y234" s="11">
        <v>60</v>
      </c>
      <c r="Z234" s="181">
        <v>47</v>
      </c>
      <c r="AA234" s="11">
        <v>40</v>
      </c>
      <c r="AB234" s="151">
        <v>37</v>
      </c>
    </row>
    <row r="235" spans="1:255" s="2" customFormat="1" x14ac:dyDescent="0.55000000000000004">
      <c r="A235" s="10" t="s">
        <v>196</v>
      </c>
      <c r="B235" s="15"/>
      <c r="C235" s="5"/>
      <c r="D235" s="5"/>
      <c r="E235" s="5"/>
      <c r="F235" s="11"/>
      <c r="G235" s="11" t="s">
        <v>30</v>
      </c>
      <c r="H235" s="11" t="s">
        <v>30</v>
      </c>
      <c r="I235" s="11" t="s">
        <v>30</v>
      </c>
      <c r="J235" s="11" t="s">
        <v>30</v>
      </c>
      <c r="K235" s="11">
        <v>79</v>
      </c>
      <c r="L235" s="11">
        <v>94</v>
      </c>
      <c r="M235" s="11">
        <v>93</v>
      </c>
      <c r="N235" s="11">
        <v>88</v>
      </c>
      <c r="O235" s="11">
        <v>84</v>
      </c>
      <c r="P235" s="11">
        <v>86</v>
      </c>
      <c r="Q235" s="11">
        <v>86</v>
      </c>
      <c r="R235" s="11">
        <v>87</v>
      </c>
      <c r="S235" s="11">
        <v>93</v>
      </c>
      <c r="T235" s="11">
        <v>99</v>
      </c>
      <c r="U235" s="11">
        <v>90</v>
      </c>
      <c r="V235" s="11">
        <v>102</v>
      </c>
      <c r="W235" s="11">
        <v>91</v>
      </c>
      <c r="X235" s="11">
        <v>90</v>
      </c>
      <c r="Y235" s="11">
        <v>109</v>
      </c>
      <c r="Z235" s="181">
        <v>125</v>
      </c>
      <c r="AA235" s="11">
        <v>109</v>
      </c>
      <c r="AB235" s="151">
        <f>SUM(AB236:AB238)</f>
        <v>108</v>
      </c>
    </row>
    <row r="236" spans="1:255" s="2" customFormat="1" x14ac:dyDescent="0.55000000000000004">
      <c r="A236" s="6" t="s">
        <v>35</v>
      </c>
      <c r="B236" s="15"/>
      <c r="C236" s="5"/>
      <c r="D236" s="5"/>
      <c r="E236" s="5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7">
        <v>90</v>
      </c>
      <c r="V236" s="17">
        <v>102</v>
      </c>
      <c r="W236" s="17">
        <v>91</v>
      </c>
      <c r="X236" s="17">
        <v>90</v>
      </c>
      <c r="Y236" s="11">
        <v>87</v>
      </c>
      <c r="Z236" s="135">
        <v>69</v>
      </c>
      <c r="AA236" s="17">
        <v>50</v>
      </c>
      <c r="AB236" s="176">
        <v>48</v>
      </c>
    </row>
    <row r="237" spans="1:255" s="2" customFormat="1" x14ac:dyDescent="0.55000000000000004">
      <c r="A237" s="6" t="s">
        <v>174</v>
      </c>
      <c r="B237" s="15"/>
      <c r="C237" s="5"/>
      <c r="D237" s="5"/>
      <c r="E237" s="5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7"/>
      <c r="V237" s="17"/>
      <c r="W237" s="17"/>
      <c r="X237" s="17"/>
      <c r="Y237" s="11">
        <v>2</v>
      </c>
      <c r="Z237" s="135">
        <v>7</v>
      </c>
      <c r="AA237" s="17">
        <v>4</v>
      </c>
      <c r="AB237" s="176">
        <v>6</v>
      </c>
    </row>
    <row r="238" spans="1:255" s="2" customFormat="1" x14ac:dyDescent="0.55000000000000004">
      <c r="A238" s="6" t="s">
        <v>197</v>
      </c>
      <c r="B238" s="15"/>
      <c r="C238" s="5"/>
      <c r="D238" s="5"/>
      <c r="E238" s="5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7"/>
      <c r="V238" s="17"/>
      <c r="W238" s="17"/>
      <c r="X238" s="17"/>
      <c r="Y238" s="11">
        <v>20</v>
      </c>
      <c r="Z238" s="135">
        <v>49</v>
      </c>
      <c r="AA238" s="17">
        <v>55</v>
      </c>
      <c r="AB238" s="176">
        <v>54</v>
      </c>
    </row>
    <row r="239" spans="1:255" s="2" customFormat="1" x14ac:dyDescent="0.55000000000000004">
      <c r="A239" s="29" t="s">
        <v>198</v>
      </c>
      <c r="B239" s="15"/>
      <c r="C239" s="5"/>
      <c r="D239" s="21"/>
      <c r="E239" s="21"/>
      <c r="F239" s="21"/>
      <c r="G239" s="21"/>
      <c r="H239" s="21"/>
      <c r="I239" s="21"/>
      <c r="J239" s="21"/>
      <c r="K239" s="21"/>
      <c r="L239" s="21"/>
      <c r="M239" s="21">
        <v>26</v>
      </c>
      <c r="N239" s="21">
        <v>25</v>
      </c>
      <c r="O239" s="26">
        <v>19</v>
      </c>
      <c r="P239" s="26">
        <v>25</v>
      </c>
      <c r="Q239" s="26">
        <v>23</v>
      </c>
      <c r="R239" s="26">
        <v>23</v>
      </c>
      <c r="S239" s="26">
        <v>31</v>
      </c>
      <c r="T239" s="11">
        <v>34</v>
      </c>
      <c r="U239" s="11">
        <v>30</v>
      </c>
      <c r="V239" s="11">
        <v>34</v>
      </c>
      <c r="W239" s="11">
        <v>28</v>
      </c>
      <c r="X239" s="11">
        <v>30</v>
      </c>
      <c r="Y239" s="11">
        <v>33</v>
      </c>
      <c r="Z239" s="181">
        <v>42</v>
      </c>
      <c r="AA239" s="11">
        <v>42</v>
      </c>
      <c r="AB239" s="151">
        <f>SUM(AB240:AB242)</f>
        <v>37</v>
      </c>
      <c r="IU239" s="130">
        <f>SUM(M239:IT239)</f>
        <v>482</v>
      </c>
    </row>
    <row r="240" spans="1:255" s="2" customFormat="1" x14ac:dyDescent="0.55000000000000004">
      <c r="A240" s="48" t="s">
        <v>35</v>
      </c>
      <c r="B240" s="7"/>
      <c r="C240" s="8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28"/>
      <c r="P240" s="28"/>
      <c r="Q240" s="28"/>
      <c r="R240" s="28"/>
      <c r="S240" s="28"/>
      <c r="T240" s="17"/>
      <c r="U240" s="108">
        <v>21</v>
      </c>
      <c r="V240" s="2">
        <v>21</v>
      </c>
      <c r="W240" s="2">
        <v>10</v>
      </c>
      <c r="X240" s="2">
        <v>3</v>
      </c>
      <c r="Y240" s="2">
        <v>1</v>
      </c>
      <c r="Z240" s="135">
        <v>2</v>
      </c>
      <c r="AA240" s="17">
        <v>2</v>
      </c>
      <c r="AB240" s="176">
        <v>2</v>
      </c>
    </row>
    <row r="241" spans="1:28" s="2" customFormat="1" x14ac:dyDescent="0.55000000000000004">
      <c r="A241" s="107" t="s">
        <v>199</v>
      </c>
      <c r="B241" s="7"/>
      <c r="C241" s="8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28"/>
      <c r="P241" s="28"/>
      <c r="Q241" s="28"/>
      <c r="R241" s="28"/>
      <c r="S241" s="28"/>
      <c r="T241" s="17"/>
      <c r="U241" s="17"/>
      <c r="V241" s="108">
        <v>8</v>
      </c>
      <c r="W241" s="108">
        <v>11</v>
      </c>
      <c r="X241" s="165">
        <v>14</v>
      </c>
      <c r="Y241" s="11">
        <v>20</v>
      </c>
      <c r="Z241" s="135">
        <v>22</v>
      </c>
      <c r="AA241" s="17">
        <v>20</v>
      </c>
      <c r="AB241" s="176">
        <v>18</v>
      </c>
    </row>
    <row r="242" spans="1:28" x14ac:dyDescent="0.55000000000000004">
      <c r="A242" s="107" t="s">
        <v>200</v>
      </c>
      <c r="B242" s="7"/>
      <c r="C242" s="8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28"/>
      <c r="P242" s="28"/>
      <c r="Q242" s="28"/>
      <c r="R242" s="28"/>
      <c r="S242" s="28"/>
      <c r="T242" s="17"/>
      <c r="U242" s="17"/>
      <c r="V242" s="17">
        <v>5</v>
      </c>
      <c r="W242" s="17">
        <v>7</v>
      </c>
      <c r="X242" s="17">
        <v>13</v>
      </c>
      <c r="Y242" s="17">
        <v>12</v>
      </c>
      <c r="Z242" s="149">
        <v>18</v>
      </c>
      <c r="AA242" s="11">
        <v>20</v>
      </c>
      <c r="AB242" s="151">
        <v>17</v>
      </c>
    </row>
    <row r="243" spans="1:28" x14ac:dyDescent="0.55000000000000004">
      <c r="A243" s="10" t="s">
        <v>201</v>
      </c>
      <c r="Q243" s="11">
        <v>75</v>
      </c>
      <c r="R243" s="11">
        <v>70</v>
      </c>
      <c r="S243" s="11">
        <v>65</v>
      </c>
      <c r="T243" s="11">
        <v>66</v>
      </c>
      <c r="U243" s="11">
        <v>71</v>
      </c>
      <c r="V243" s="11">
        <v>62</v>
      </c>
      <c r="W243" s="11">
        <v>59</v>
      </c>
      <c r="X243" s="11">
        <v>61</v>
      </c>
      <c r="Y243" s="11">
        <v>73</v>
      </c>
      <c r="Z243" s="11">
        <v>0</v>
      </c>
      <c r="AA243" s="11">
        <v>0</v>
      </c>
      <c r="AB243" s="151">
        <v>0</v>
      </c>
    </row>
    <row r="244" spans="1:28" x14ac:dyDescent="0.55000000000000004">
      <c r="A244" s="6" t="s">
        <v>35</v>
      </c>
      <c r="B244" s="15"/>
      <c r="C244" s="5"/>
      <c r="D244" s="5"/>
      <c r="E244" s="5"/>
      <c r="F244" s="11"/>
      <c r="G244" s="11"/>
      <c r="H244" s="11"/>
      <c r="I244" s="11"/>
      <c r="J244" s="11"/>
      <c r="K244" s="11"/>
      <c r="L244" s="11"/>
      <c r="M244" s="11"/>
      <c r="P244" s="11">
        <v>0</v>
      </c>
      <c r="Q244" s="11">
        <v>0</v>
      </c>
      <c r="R244" s="11">
        <v>0</v>
      </c>
      <c r="S244" s="11">
        <v>0</v>
      </c>
      <c r="T244" s="11">
        <v>0</v>
      </c>
      <c r="U244" s="17">
        <v>35</v>
      </c>
      <c r="V244" s="11">
        <v>0</v>
      </c>
      <c r="W244" s="11">
        <v>59</v>
      </c>
      <c r="X244" s="11">
        <v>61</v>
      </c>
      <c r="Y244" s="11">
        <v>51</v>
      </c>
      <c r="Z244" s="11">
        <v>0</v>
      </c>
      <c r="AA244" s="11">
        <v>0</v>
      </c>
      <c r="AB244" s="151">
        <v>0</v>
      </c>
    </row>
    <row r="245" spans="1:28" x14ac:dyDescent="0.55000000000000004">
      <c r="A245" s="6" t="s">
        <v>202</v>
      </c>
      <c r="B245" s="15"/>
      <c r="C245" s="5"/>
      <c r="D245" s="5"/>
      <c r="E245" s="5"/>
      <c r="F245" s="11"/>
      <c r="G245" s="11"/>
      <c r="H245" s="11"/>
      <c r="I245" s="11"/>
      <c r="J245" s="11"/>
      <c r="K245" s="11"/>
      <c r="L245" s="11"/>
      <c r="M245" s="11"/>
      <c r="U245" s="17"/>
      <c r="V245" s="11">
        <v>0</v>
      </c>
      <c r="W245" s="11">
        <v>0</v>
      </c>
      <c r="X245" s="11">
        <v>0</v>
      </c>
      <c r="Y245" s="11">
        <v>2</v>
      </c>
      <c r="Z245" s="11">
        <v>0</v>
      </c>
      <c r="AA245" s="11">
        <v>0</v>
      </c>
      <c r="AB245" s="151">
        <v>0</v>
      </c>
    </row>
    <row r="246" spans="1:28" x14ac:dyDescent="0.55000000000000004">
      <c r="A246" s="48" t="s">
        <v>203</v>
      </c>
      <c r="B246" s="15"/>
      <c r="C246" s="5"/>
      <c r="D246" s="5"/>
      <c r="E246" s="5"/>
      <c r="F246" s="11"/>
      <c r="G246" s="11"/>
      <c r="H246" s="11"/>
      <c r="I246" s="11"/>
      <c r="J246" s="11"/>
      <c r="K246" s="11"/>
      <c r="L246" s="11"/>
      <c r="M246" s="11"/>
      <c r="P246" s="11">
        <v>0</v>
      </c>
      <c r="Q246" s="11">
        <v>0</v>
      </c>
      <c r="R246" s="11">
        <v>0</v>
      </c>
      <c r="S246" s="11">
        <v>0</v>
      </c>
      <c r="T246" s="11">
        <v>0</v>
      </c>
      <c r="U246" s="17">
        <v>36</v>
      </c>
      <c r="V246" s="11">
        <v>17</v>
      </c>
      <c r="W246" s="11">
        <v>0</v>
      </c>
      <c r="X246" s="17">
        <v>0</v>
      </c>
      <c r="Y246" s="11">
        <v>20</v>
      </c>
      <c r="Z246" s="11">
        <v>0</v>
      </c>
      <c r="AA246" s="11">
        <v>0</v>
      </c>
      <c r="AB246" s="151">
        <v>0</v>
      </c>
    </row>
    <row r="247" spans="1:28" x14ac:dyDescent="0.55000000000000004">
      <c r="A247" s="10" t="s">
        <v>204</v>
      </c>
      <c r="B247" s="15">
        <v>92</v>
      </c>
      <c r="C247" s="5">
        <v>83</v>
      </c>
      <c r="D247" s="5">
        <v>82</v>
      </c>
      <c r="E247" s="5">
        <v>78</v>
      </c>
      <c r="F247" s="11">
        <v>63</v>
      </c>
      <c r="G247" s="11">
        <v>74</v>
      </c>
      <c r="H247" s="11">
        <v>50</v>
      </c>
      <c r="I247" s="11">
        <v>72</v>
      </c>
      <c r="J247" s="11">
        <v>131</v>
      </c>
      <c r="K247" s="11">
        <v>147</v>
      </c>
      <c r="L247" s="11">
        <v>160</v>
      </c>
      <c r="M247" s="11">
        <v>161</v>
      </c>
      <c r="N247" s="11">
        <v>150</v>
      </c>
      <c r="O247" s="11">
        <v>176</v>
      </c>
      <c r="P247" s="11">
        <v>98</v>
      </c>
      <c r="Q247" s="11">
        <v>30</v>
      </c>
      <c r="R247" s="11">
        <v>25</v>
      </c>
      <c r="S247" s="11">
        <v>17</v>
      </c>
      <c r="T247" s="11">
        <v>12</v>
      </c>
      <c r="U247" s="11">
        <v>20</v>
      </c>
      <c r="V247" s="11">
        <v>22</v>
      </c>
      <c r="W247" s="11">
        <v>20</v>
      </c>
      <c r="X247" s="11">
        <v>25</v>
      </c>
      <c r="Y247" s="11">
        <v>28</v>
      </c>
      <c r="Z247" s="181">
        <v>28</v>
      </c>
      <c r="AA247" s="11">
        <v>23</v>
      </c>
      <c r="AB247" s="151">
        <v>20</v>
      </c>
    </row>
    <row r="248" spans="1:28" x14ac:dyDescent="0.55000000000000004">
      <c r="A248" s="10" t="s">
        <v>205</v>
      </c>
      <c r="B248" s="7"/>
      <c r="C248" s="8"/>
      <c r="D248" s="8"/>
      <c r="E248" s="8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1">
        <v>89</v>
      </c>
      <c r="R248" s="11">
        <v>84</v>
      </c>
      <c r="S248" s="11">
        <v>70</v>
      </c>
      <c r="T248" s="11">
        <v>60</v>
      </c>
      <c r="U248" s="11">
        <v>44</v>
      </c>
      <c r="V248" s="11">
        <v>45</v>
      </c>
      <c r="W248" s="11">
        <v>37</v>
      </c>
      <c r="X248" s="11">
        <v>39</v>
      </c>
      <c r="Y248" s="11">
        <v>43</v>
      </c>
      <c r="Z248" s="181">
        <v>45</v>
      </c>
      <c r="AA248" s="11">
        <v>39</v>
      </c>
      <c r="AB248" s="151">
        <f>SUM(AB249:AB256)</f>
        <v>45</v>
      </c>
    </row>
    <row r="249" spans="1:28" x14ac:dyDescent="0.55000000000000004">
      <c r="A249" s="6" t="s">
        <v>35</v>
      </c>
      <c r="B249" s="7"/>
      <c r="C249" s="8"/>
      <c r="D249" s="8"/>
      <c r="E249" s="8"/>
      <c r="F249" s="17"/>
      <c r="G249" s="17"/>
      <c r="H249" s="17"/>
      <c r="I249" s="17"/>
      <c r="J249" s="17" t="s">
        <v>30</v>
      </c>
      <c r="K249" s="17" t="s">
        <v>30</v>
      </c>
      <c r="L249" s="17"/>
      <c r="M249" s="17"/>
      <c r="N249" s="17">
        <v>29</v>
      </c>
      <c r="O249" s="17">
        <v>16</v>
      </c>
      <c r="P249" s="17">
        <v>25</v>
      </c>
      <c r="Q249" s="17">
        <v>9</v>
      </c>
      <c r="R249" s="17">
        <v>4</v>
      </c>
      <c r="S249" s="17">
        <v>1</v>
      </c>
      <c r="T249" s="17">
        <v>2</v>
      </c>
      <c r="U249" s="17">
        <v>1</v>
      </c>
      <c r="V249" s="11">
        <v>1</v>
      </c>
      <c r="X249" s="17"/>
      <c r="Y249" s="11">
        <v>2</v>
      </c>
      <c r="Z249" s="149">
        <v>1</v>
      </c>
      <c r="AA249" s="11">
        <v>0</v>
      </c>
      <c r="AB249" s="151">
        <v>1</v>
      </c>
    </row>
    <row r="250" spans="1:28" x14ac:dyDescent="0.55000000000000004">
      <c r="A250" s="6" t="s">
        <v>206</v>
      </c>
      <c r="B250" s="7"/>
      <c r="C250" s="8"/>
      <c r="D250" s="8"/>
      <c r="E250" s="8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>
        <v>20</v>
      </c>
      <c r="R250" s="17">
        <v>7</v>
      </c>
      <c r="S250" s="17">
        <v>5</v>
      </c>
      <c r="T250" s="17">
        <v>2</v>
      </c>
      <c r="U250" s="17">
        <v>1</v>
      </c>
      <c r="V250" s="17">
        <v>1</v>
      </c>
      <c r="W250" s="17">
        <v>0</v>
      </c>
      <c r="X250" s="17">
        <v>0</v>
      </c>
      <c r="Y250" s="17">
        <v>1</v>
      </c>
      <c r="Z250" s="149">
        <v>1</v>
      </c>
      <c r="AA250" s="11">
        <v>0</v>
      </c>
      <c r="AB250" s="151">
        <v>0</v>
      </c>
    </row>
    <row r="251" spans="1:28" x14ac:dyDescent="0.55000000000000004">
      <c r="A251" s="6" t="s">
        <v>207</v>
      </c>
      <c r="B251" s="7"/>
      <c r="C251" s="8"/>
      <c r="D251" s="8"/>
      <c r="E251" s="8"/>
      <c r="F251" s="8"/>
      <c r="G251" s="8"/>
      <c r="H251" s="8"/>
      <c r="I251" s="17"/>
      <c r="J251" s="17"/>
      <c r="K251" s="17"/>
      <c r="L251" s="17"/>
      <c r="M251" s="17"/>
      <c r="N251" s="17"/>
      <c r="O251" s="17"/>
      <c r="P251" s="17"/>
      <c r="Q251" s="17">
        <v>4</v>
      </c>
      <c r="R251" s="17">
        <v>9</v>
      </c>
      <c r="S251" s="17">
        <v>6</v>
      </c>
      <c r="T251" s="17">
        <v>5</v>
      </c>
      <c r="U251" s="17">
        <v>7</v>
      </c>
      <c r="V251" s="17">
        <v>5</v>
      </c>
      <c r="W251" s="17">
        <v>3</v>
      </c>
      <c r="X251" s="17">
        <v>0</v>
      </c>
      <c r="Y251" s="17">
        <v>3</v>
      </c>
      <c r="Z251" s="149">
        <v>4</v>
      </c>
      <c r="AA251" s="11">
        <v>4</v>
      </c>
      <c r="AB251" s="151">
        <v>7</v>
      </c>
    </row>
    <row r="252" spans="1:28" x14ac:dyDescent="0.55000000000000004">
      <c r="A252" s="6" t="s">
        <v>208</v>
      </c>
      <c r="B252" s="7"/>
      <c r="C252" s="8"/>
      <c r="D252" s="8"/>
      <c r="E252" s="8"/>
      <c r="F252" s="8"/>
      <c r="G252" s="8"/>
      <c r="H252" s="8"/>
      <c r="I252" s="17"/>
      <c r="J252" s="17" t="s">
        <v>30</v>
      </c>
      <c r="K252" s="17" t="s">
        <v>30</v>
      </c>
      <c r="L252" s="17"/>
      <c r="M252" s="17"/>
      <c r="N252" s="17">
        <v>6</v>
      </c>
      <c r="O252" s="17">
        <v>3</v>
      </c>
      <c r="P252" s="17">
        <v>5</v>
      </c>
      <c r="Q252" s="17">
        <v>0</v>
      </c>
      <c r="R252" s="17">
        <v>0</v>
      </c>
      <c r="S252" s="11">
        <v>0</v>
      </c>
      <c r="T252" s="11">
        <v>0</v>
      </c>
      <c r="U252" s="17">
        <v>0</v>
      </c>
      <c r="V252" s="17">
        <v>0</v>
      </c>
      <c r="W252" s="17">
        <v>0</v>
      </c>
      <c r="X252" s="17">
        <v>0</v>
      </c>
      <c r="Y252" s="17">
        <v>0</v>
      </c>
      <c r="Z252" s="149">
        <v>0</v>
      </c>
      <c r="AA252" s="11">
        <v>0</v>
      </c>
      <c r="AB252" s="151">
        <v>0</v>
      </c>
    </row>
    <row r="253" spans="1:28" x14ac:dyDescent="0.55000000000000004">
      <c r="A253" s="6" t="s">
        <v>209</v>
      </c>
      <c r="B253" s="7"/>
      <c r="C253" s="8"/>
      <c r="D253" s="8"/>
      <c r="E253" s="8"/>
      <c r="F253" s="8"/>
      <c r="G253" s="8"/>
      <c r="H253" s="8"/>
      <c r="I253" s="17"/>
      <c r="J253" s="17" t="s">
        <v>30</v>
      </c>
      <c r="K253" s="17" t="s">
        <v>30</v>
      </c>
      <c r="L253" s="17"/>
      <c r="M253" s="17"/>
      <c r="N253" s="17">
        <v>11</v>
      </c>
      <c r="O253" s="17">
        <v>33</v>
      </c>
      <c r="P253" s="17">
        <v>38</v>
      </c>
      <c r="Q253" s="17">
        <v>4</v>
      </c>
      <c r="R253" s="17">
        <v>5</v>
      </c>
      <c r="S253" s="17">
        <v>4</v>
      </c>
      <c r="T253" s="17">
        <v>3</v>
      </c>
      <c r="U253" s="17">
        <v>0</v>
      </c>
      <c r="V253" s="17">
        <v>0</v>
      </c>
      <c r="W253" s="17">
        <v>0</v>
      </c>
      <c r="X253" s="17">
        <v>0</v>
      </c>
      <c r="Y253" s="17">
        <v>0</v>
      </c>
      <c r="Z253" s="149">
        <v>0</v>
      </c>
      <c r="AA253" s="11">
        <v>0</v>
      </c>
      <c r="AB253" s="151">
        <v>0</v>
      </c>
    </row>
    <row r="254" spans="1:28" x14ac:dyDescent="0.55000000000000004">
      <c r="A254" s="6" t="s">
        <v>210</v>
      </c>
      <c r="B254" s="7"/>
      <c r="C254" s="8"/>
      <c r="D254" s="8"/>
      <c r="E254" s="8"/>
      <c r="F254" s="8"/>
      <c r="G254" s="8"/>
      <c r="H254" s="8"/>
      <c r="I254" s="17"/>
      <c r="J254" s="17" t="s">
        <v>30</v>
      </c>
      <c r="K254" s="17" t="s">
        <v>30</v>
      </c>
      <c r="L254" s="17"/>
      <c r="M254" s="17"/>
      <c r="N254" s="17">
        <v>5</v>
      </c>
      <c r="O254" s="17">
        <v>20</v>
      </c>
      <c r="P254" s="17">
        <v>17</v>
      </c>
      <c r="Q254" s="17">
        <v>37</v>
      </c>
      <c r="R254" s="17">
        <v>15</v>
      </c>
      <c r="S254" s="17">
        <v>34</v>
      </c>
      <c r="T254" s="17">
        <v>31</v>
      </c>
      <c r="U254" s="17">
        <v>21</v>
      </c>
      <c r="V254" s="17">
        <v>18</v>
      </c>
      <c r="W254" s="17">
        <v>19</v>
      </c>
      <c r="X254" s="17">
        <v>24</v>
      </c>
      <c r="Y254" s="17">
        <v>24</v>
      </c>
      <c r="Z254" s="149">
        <v>27</v>
      </c>
      <c r="AA254" s="11">
        <v>26</v>
      </c>
      <c r="AB254" s="151">
        <v>26</v>
      </c>
    </row>
    <row r="255" spans="1:28" x14ac:dyDescent="0.55000000000000004">
      <c r="A255" s="6" t="s">
        <v>211</v>
      </c>
      <c r="B255" s="7"/>
      <c r="C255" s="8"/>
      <c r="D255" s="8"/>
      <c r="E255" s="8"/>
      <c r="F255" s="8"/>
      <c r="G255" s="8"/>
      <c r="H255" s="8"/>
      <c r="I255" s="17"/>
      <c r="J255" s="17"/>
      <c r="K255" s="17"/>
      <c r="L255" s="17"/>
      <c r="M255" s="17"/>
      <c r="N255" s="17"/>
      <c r="O255" s="17"/>
      <c r="P255" s="17"/>
      <c r="Q255" s="17">
        <v>14</v>
      </c>
      <c r="R255" s="17">
        <v>40</v>
      </c>
      <c r="S255" s="17">
        <v>15</v>
      </c>
      <c r="T255" s="17">
        <v>17</v>
      </c>
      <c r="U255" s="17">
        <v>12</v>
      </c>
      <c r="V255" s="11">
        <v>13</v>
      </c>
      <c r="W255" s="11">
        <v>13</v>
      </c>
      <c r="X255" s="17">
        <v>13</v>
      </c>
      <c r="Y255" s="11">
        <v>11</v>
      </c>
      <c r="Z255" s="149">
        <v>11</v>
      </c>
      <c r="AA255" s="11">
        <v>8</v>
      </c>
      <c r="AB255" s="151">
        <v>10</v>
      </c>
    </row>
    <row r="256" spans="1:28" x14ac:dyDescent="0.55000000000000004">
      <c r="A256" s="6" t="s">
        <v>212</v>
      </c>
      <c r="B256" s="15"/>
      <c r="C256" s="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6">
        <v>94</v>
      </c>
      <c r="Q256" s="17"/>
      <c r="R256" s="17">
        <v>4</v>
      </c>
      <c r="S256" s="17">
        <v>5</v>
      </c>
      <c r="T256" s="17">
        <v>0</v>
      </c>
      <c r="U256" s="17">
        <v>2</v>
      </c>
      <c r="V256" s="17">
        <v>7</v>
      </c>
      <c r="W256" s="17">
        <v>2</v>
      </c>
      <c r="X256" s="17">
        <v>2</v>
      </c>
      <c r="Y256" s="17">
        <v>2</v>
      </c>
      <c r="Z256" s="149">
        <v>1</v>
      </c>
      <c r="AA256" s="11">
        <v>1</v>
      </c>
      <c r="AB256" s="151">
        <v>1</v>
      </c>
    </row>
    <row r="257" spans="1:28" x14ac:dyDescent="0.55000000000000004">
      <c r="A257" s="29" t="s">
        <v>213</v>
      </c>
      <c r="B257" s="7"/>
      <c r="C257" s="8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>
        <v>1</v>
      </c>
      <c r="Q257" s="26">
        <v>83</v>
      </c>
      <c r="R257" s="26">
        <v>92</v>
      </c>
      <c r="S257" s="26">
        <v>85</v>
      </c>
      <c r="T257" s="11">
        <v>106</v>
      </c>
      <c r="U257" s="17">
        <v>119</v>
      </c>
      <c r="V257" s="17">
        <v>120</v>
      </c>
      <c r="W257" s="17">
        <v>99</v>
      </c>
      <c r="X257" s="17">
        <v>103</v>
      </c>
      <c r="Y257" s="17">
        <v>118</v>
      </c>
      <c r="Z257" s="149">
        <v>112</v>
      </c>
      <c r="AA257" s="11">
        <v>110</v>
      </c>
      <c r="AB257" s="151">
        <f>SUM(AB258:AB262)</f>
        <v>112</v>
      </c>
    </row>
    <row r="258" spans="1:28" x14ac:dyDescent="0.55000000000000004">
      <c r="A258" s="48" t="s">
        <v>35</v>
      </c>
      <c r="B258" s="7"/>
      <c r="C258" s="8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>
        <v>1</v>
      </c>
      <c r="R258" s="28">
        <v>4</v>
      </c>
      <c r="S258" s="28">
        <v>2</v>
      </c>
      <c r="T258" s="17">
        <v>0</v>
      </c>
      <c r="U258" s="17">
        <v>1</v>
      </c>
      <c r="V258" s="17">
        <v>1</v>
      </c>
      <c r="W258" s="17">
        <v>1</v>
      </c>
      <c r="X258" s="17">
        <v>0</v>
      </c>
      <c r="Y258" s="17">
        <v>1</v>
      </c>
      <c r="Z258" s="149">
        <v>0</v>
      </c>
      <c r="AA258" s="11">
        <v>0</v>
      </c>
      <c r="AB258" s="151">
        <v>0</v>
      </c>
    </row>
    <row r="259" spans="1:28" x14ac:dyDescent="0.55000000000000004">
      <c r="A259" s="48" t="s">
        <v>214</v>
      </c>
      <c r="B259" s="7"/>
      <c r="C259" s="8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28"/>
      <c r="P259" s="28">
        <v>15</v>
      </c>
      <c r="Q259" s="33"/>
      <c r="R259" s="28"/>
      <c r="S259" s="28"/>
      <c r="T259" s="17"/>
      <c r="U259" s="17"/>
      <c r="V259" s="17"/>
      <c r="W259" s="17"/>
      <c r="X259" s="17">
        <v>4</v>
      </c>
      <c r="Y259" s="17">
        <v>6</v>
      </c>
      <c r="Z259" s="149">
        <v>4</v>
      </c>
      <c r="AA259" s="11">
        <v>10</v>
      </c>
      <c r="AB259" s="151">
        <v>10</v>
      </c>
    </row>
    <row r="260" spans="1:28" x14ac:dyDescent="0.55000000000000004">
      <c r="A260" s="48" t="s">
        <v>215</v>
      </c>
      <c r="B260" s="7"/>
      <c r="C260" s="8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28"/>
      <c r="P260" s="28">
        <v>3</v>
      </c>
      <c r="Q260" s="28">
        <v>15</v>
      </c>
      <c r="R260" s="28">
        <v>20</v>
      </c>
      <c r="S260" s="28">
        <v>20</v>
      </c>
      <c r="T260" s="17">
        <v>33</v>
      </c>
      <c r="U260" s="17">
        <v>43</v>
      </c>
      <c r="V260" s="17">
        <v>37</v>
      </c>
      <c r="W260" s="17">
        <v>26</v>
      </c>
      <c r="X260" s="17">
        <v>23</v>
      </c>
      <c r="Y260" s="17">
        <v>19</v>
      </c>
      <c r="Z260" s="149">
        <v>19</v>
      </c>
      <c r="AA260" s="11">
        <v>21</v>
      </c>
      <c r="AB260" s="151">
        <v>14</v>
      </c>
    </row>
    <row r="261" spans="1:28" x14ac:dyDescent="0.55000000000000004">
      <c r="A261" s="48" t="s">
        <v>216</v>
      </c>
      <c r="B261" s="7"/>
      <c r="C261" s="8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28"/>
      <c r="P261" s="28">
        <v>75</v>
      </c>
      <c r="Q261" s="28">
        <v>7</v>
      </c>
      <c r="R261" s="28">
        <v>6</v>
      </c>
      <c r="S261" s="28">
        <v>8</v>
      </c>
      <c r="T261" s="17">
        <v>16</v>
      </c>
      <c r="U261" s="17">
        <v>26</v>
      </c>
      <c r="V261" s="11">
        <v>28</v>
      </c>
      <c r="W261" s="11">
        <v>24</v>
      </c>
      <c r="X261" s="17">
        <v>23</v>
      </c>
      <c r="Y261" s="11">
        <v>26</v>
      </c>
      <c r="Z261" s="149">
        <v>34</v>
      </c>
      <c r="AA261" s="149">
        <v>27</v>
      </c>
      <c r="AB261" s="151">
        <v>24</v>
      </c>
    </row>
    <row r="262" spans="1:28" x14ac:dyDescent="0.55000000000000004">
      <c r="A262" s="48" t="s">
        <v>217</v>
      </c>
      <c r="B262" s="45"/>
      <c r="C262" s="41"/>
      <c r="D262" s="41"/>
      <c r="E262" s="41"/>
      <c r="F262" s="41"/>
      <c r="G262" s="41"/>
      <c r="H262" s="41"/>
      <c r="I262" s="41"/>
      <c r="J262" s="41"/>
      <c r="K262" s="75"/>
      <c r="L262" s="75"/>
      <c r="M262" s="45" t="e">
        <f>M217+M231+M232+M235+#REF!+#REF!+M247</f>
        <v>#REF!</v>
      </c>
      <c r="N262" s="41" t="e">
        <f>N217+N231+N232+N256+N239+N234+#REF!+N209+N235+#REF!+#REF!+N247</f>
        <v>#REF!</v>
      </c>
      <c r="O262" s="41" t="e">
        <f>O217+O231+O232+O256+O239+O234+#REF!+O209+O235+#REF!+#REF!+O247</f>
        <v>#REF!</v>
      </c>
      <c r="Q262" s="28">
        <v>60</v>
      </c>
      <c r="R262" s="28">
        <v>62</v>
      </c>
      <c r="S262" s="28">
        <v>55</v>
      </c>
      <c r="T262" s="17">
        <v>56</v>
      </c>
      <c r="U262" s="17">
        <v>49</v>
      </c>
      <c r="V262" s="17">
        <v>54</v>
      </c>
      <c r="W262" s="17">
        <v>48</v>
      </c>
      <c r="X262" s="17">
        <v>53</v>
      </c>
      <c r="Y262" s="11">
        <v>66</v>
      </c>
      <c r="Z262" s="149">
        <v>55</v>
      </c>
      <c r="AA262" s="149">
        <v>52</v>
      </c>
      <c r="AB262" s="151">
        <v>64</v>
      </c>
    </row>
    <row r="263" spans="1:28" s="131" customFormat="1" x14ac:dyDescent="0.55000000000000004">
      <c r="A263" s="71" t="s">
        <v>55</v>
      </c>
      <c r="B263" s="23"/>
      <c r="C263" s="21"/>
      <c r="D263" s="21"/>
      <c r="E263" s="21"/>
      <c r="F263" s="21"/>
      <c r="G263" s="21"/>
      <c r="H263" s="21"/>
      <c r="I263" s="21"/>
      <c r="J263" s="21"/>
      <c r="K263" s="110"/>
      <c r="L263" s="110"/>
      <c r="M263" s="23"/>
      <c r="N263" s="21"/>
      <c r="O263" s="21"/>
      <c r="P263" s="41">
        <f>P214+P231+P232+P233+P234+P235+P239+P243+P247+P248+P257</f>
        <v>408</v>
      </c>
      <c r="Q263" s="45">
        <f>Q214+Q231+Q232+Q233+Q234+Q235+Q239+Q243+Q247+Q248+Q257+Q218+Q210</f>
        <v>989</v>
      </c>
      <c r="R263" s="45">
        <f>R214+R231+R232+R233+R234+R235+R239+R243+R247+R248+R257+R218+R210</f>
        <v>1008</v>
      </c>
      <c r="S263" s="45">
        <f>S214+S231+S232+S233+S234+S235+S239+S243+S247+S248+S257+S218+S210</f>
        <v>950</v>
      </c>
      <c r="T263" s="45">
        <f>T214+T231+T232+T233+T234+T235+T239+T243+T247+T248+T257+T218+T210</f>
        <v>900</v>
      </c>
      <c r="U263" s="132">
        <f t="shared" ref="U263:AB263" si="34">U210+U214+U218+U231+U232+U233+U234+U235+U239+U243+U247+U248+U257</f>
        <v>792</v>
      </c>
      <c r="V263" s="132">
        <f t="shared" si="34"/>
        <v>785</v>
      </c>
      <c r="W263" s="132">
        <f t="shared" si="34"/>
        <v>722</v>
      </c>
      <c r="X263" s="132">
        <f t="shared" si="34"/>
        <v>697</v>
      </c>
      <c r="Y263" s="132">
        <f t="shared" si="34"/>
        <v>684</v>
      </c>
      <c r="Z263" s="132">
        <f t="shared" si="34"/>
        <v>694</v>
      </c>
      <c r="AA263" s="132">
        <f t="shared" si="34"/>
        <v>596</v>
      </c>
      <c r="AB263" s="171">
        <f t="shared" si="34"/>
        <v>588</v>
      </c>
    </row>
    <row r="264" spans="1:28" x14ac:dyDescent="0.55000000000000004">
      <c r="A264" s="158" t="s">
        <v>218</v>
      </c>
      <c r="F264" s="26" t="s">
        <v>30</v>
      </c>
      <c r="G264" s="26" t="s">
        <v>30</v>
      </c>
      <c r="H264" s="26" t="s">
        <v>30</v>
      </c>
      <c r="I264" s="26" t="s">
        <v>30</v>
      </c>
      <c r="J264" s="26">
        <v>59</v>
      </c>
      <c r="K264" s="11">
        <v>39</v>
      </c>
      <c r="L264" s="11">
        <v>32</v>
      </c>
      <c r="M264" s="11">
        <v>30</v>
      </c>
      <c r="N264" s="11">
        <v>40</v>
      </c>
      <c r="O264" s="11">
        <v>47</v>
      </c>
      <c r="P264" s="11">
        <v>33</v>
      </c>
      <c r="Y264" s="11"/>
      <c r="Z264" s="149"/>
    </row>
    <row r="265" spans="1:28" x14ac:dyDescent="0.55000000000000004">
      <c r="A265" s="10" t="s">
        <v>219</v>
      </c>
      <c r="B265" s="7"/>
      <c r="C265" s="8"/>
      <c r="D265" s="8"/>
      <c r="E265" s="8"/>
      <c r="F265" s="8"/>
      <c r="G265" s="8"/>
      <c r="H265" s="8"/>
      <c r="I265" s="8"/>
      <c r="J265" s="8"/>
      <c r="K265" s="17"/>
      <c r="L265" s="17"/>
      <c r="M265" s="17"/>
      <c r="N265" s="17"/>
      <c r="O265" s="17"/>
      <c r="P265" s="17"/>
      <c r="Q265" s="11">
        <v>5</v>
      </c>
      <c r="R265" s="11">
        <v>4</v>
      </c>
      <c r="S265" s="11">
        <v>2</v>
      </c>
      <c r="T265" s="11">
        <v>3</v>
      </c>
      <c r="U265" s="11">
        <v>2</v>
      </c>
      <c r="V265" s="11">
        <v>1</v>
      </c>
      <c r="W265" s="17">
        <v>3</v>
      </c>
      <c r="X265" s="11">
        <v>0</v>
      </c>
      <c r="Y265" s="11">
        <v>0</v>
      </c>
      <c r="Z265" s="149">
        <v>2</v>
      </c>
      <c r="AA265" s="149">
        <v>2</v>
      </c>
      <c r="AB265" s="151">
        <v>3</v>
      </c>
    </row>
    <row r="266" spans="1:28" x14ac:dyDescent="0.55000000000000004">
      <c r="A266" s="153" t="s">
        <v>35</v>
      </c>
      <c r="B266" s="7"/>
      <c r="C266" s="8"/>
      <c r="D266" s="8"/>
      <c r="E266" s="8"/>
      <c r="F266" s="8"/>
      <c r="G266" s="8"/>
      <c r="H266" s="8"/>
      <c r="I266" s="8"/>
      <c r="J266" s="8"/>
      <c r="K266" s="17"/>
      <c r="L266" s="17"/>
      <c r="M266" s="17"/>
      <c r="N266" s="17"/>
      <c r="O266" s="17"/>
      <c r="P266" s="17"/>
      <c r="U266" s="11"/>
      <c r="V266" s="11">
        <v>1</v>
      </c>
      <c r="W266" s="17">
        <v>1</v>
      </c>
      <c r="X266" s="11">
        <v>1</v>
      </c>
      <c r="Y266" s="11">
        <v>0</v>
      </c>
      <c r="Z266" s="149">
        <v>2</v>
      </c>
      <c r="AA266" s="149">
        <v>0</v>
      </c>
      <c r="AB266" s="151">
        <v>3</v>
      </c>
    </row>
    <row r="267" spans="1:28" x14ac:dyDescent="0.55000000000000004">
      <c r="A267" s="6" t="s">
        <v>220</v>
      </c>
      <c r="B267" s="7"/>
      <c r="C267" s="8"/>
      <c r="D267" s="8"/>
      <c r="E267" s="8"/>
      <c r="F267" s="8"/>
      <c r="G267" s="8"/>
      <c r="H267" s="8"/>
      <c r="I267" s="8"/>
      <c r="J267" s="8"/>
      <c r="K267" s="17"/>
      <c r="L267" s="17"/>
      <c r="M267" s="17"/>
      <c r="N267" s="17">
        <v>3</v>
      </c>
      <c r="O267" s="17">
        <v>1</v>
      </c>
      <c r="P267" s="17">
        <v>0</v>
      </c>
      <c r="Q267" s="17">
        <v>0</v>
      </c>
      <c r="R267" s="17">
        <v>0</v>
      </c>
      <c r="S267" s="17">
        <v>0</v>
      </c>
      <c r="T267" s="17">
        <v>0</v>
      </c>
      <c r="U267" s="17">
        <v>0</v>
      </c>
      <c r="V267" s="11">
        <v>0</v>
      </c>
      <c r="W267" s="17">
        <v>0</v>
      </c>
      <c r="X267" s="11">
        <v>0</v>
      </c>
      <c r="Y267" s="11">
        <v>0</v>
      </c>
      <c r="Z267" s="149">
        <v>0</v>
      </c>
      <c r="AA267" s="149">
        <v>0</v>
      </c>
      <c r="AB267" s="151">
        <v>0</v>
      </c>
    </row>
    <row r="268" spans="1:28" s="3" customFormat="1" x14ac:dyDescent="0.55000000000000004">
      <c r="A268" s="6" t="s">
        <v>221</v>
      </c>
      <c r="B268" s="7"/>
      <c r="C268" s="8"/>
      <c r="D268" s="8"/>
      <c r="E268" s="8"/>
      <c r="F268" s="8"/>
      <c r="G268" s="8"/>
      <c r="H268" s="8"/>
      <c r="I268" s="8"/>
      <c r="J268" s="8"/>
      <c r="K268" s="17"/>
      <c r="L268" s="17"/>
      <c r="M268" s="17"/>
      <c r="N268" s="17"/>
      <c r="O268" s="17"/>
      <c r="P268" s="17"/>
      <c r="Q268" s="17">
        <v>1</v>
      </c>
      <c r="R268" s="17">
        <v>0</v>
      </c>
      <c r="S268" s="17">
        <v>0</v>
      </c>
      <c r="T268" s="17">
        <v>0</v>
      </c>
      <c r="U268" s="17">
        <v>0</v>
      </c>
      <c r="V268" s="11">
        <v>0</v>
      </c>
      <c r="W268" s="11">
        <v>0</v>
      </c>
      <c r="X268" s="11">
        <v>0</v>
      </c>
      <c r="Y268" s="11">
        <v>0</v>
      </c>
      <c r="Z268" s="149">
        <v>0</v>
      </c>
      <c r="AA268" s="149">
        <v>0</v>
      </c>
      <c r="AB268" s="151">
        <v>0</v>
      </c>
    </row>
    <row r="269" spans="1:28" s="3" customFormat="1" ht="18" customHeight="1" x14ac:dyDescent="0.55000000000000004">
      <c r="A269" s="6" t="s">
        <v>222</v>
      </c>
      <c r="B269" s="7"/>
      <c r="C269" s="8"/>
      <c r="D269" s="8"/>
      <c r="E269" s="8"/>
      <c r="F269" s="8"/>
      <c r="G269" s="8"/>
      <c r="H269" s="8"/>
      <c r="I269" s="8"/>
      <c r="J269" s="8"/>
      <c r="K269" s="17"/>
      <c r="L269" s="17"/>
      <c r="M269" s="17"/>
      <c r="N269" s="17"/>
      <c r="O269" s="17"/>
      <c r="P269" s="17"/>
      <c r="Q269" s="17">
        <v>0</v>
      </c>
      <c r="R269" s="17">
        <v>2</v>
      </c>
      <c r="S269" s="17">
        <v>2</v>
      </c>
      <c r="T269" s="17">
        <v>0</v>
      </c>
      <c r="U269" s="17">
        <v>0</v>
      </c>
      <c r="V269" s="11">
        <v>0</v>
      </c>
      <c r="W269" s="11">
        <v>1</v>
      </c>
      <c r="X269" s="11">
        <v>1</v>
      </c>
      <c r="Y269" s="11">
        <v>0</v>
      </c>
      <c r="Z269" s="149">
        <v>0</v>
      </c>
      <c r="AA269" s="149">
        <v>0</v>
      </c>
      <c r="AB269" s="151">
        <v>0</v>
      </c>
    </row>
    <row r="270" spans="1:28" x14ac:dyDescent="0.55000000000000004">
      <c r="A270" s="10" t="s">
        <v>223</v>
      </c>
      <c r="B270" s="15"/>
      <c r="C270" s="5"/>
      <c r="D270" s="5"/>
      <c r="E270" s="5"/>
      <c r="F270" s="11"/>
      <c r="G270" s="11"/>
      <c r="H270" s="11"/>
      <c r="I270" s="11"/>
      <c r="J270" s="11"/>
      <c r="K270" s="11"/>
      <c r="L270" s="11"/>
      <c r="M270" s="11" t="s">
        <v>30</v>
      </c>
      <c r="N270" s="11">
        <v>0</v>
      </c>
      <c r="O270" s="11">
        <v>0</v>
      </c>
      <c r="P270" s="11">
        <v>1</v>
      </c>
      <c r="Q270" s="11">
        <v>10</v>
      </c>
      <c r="R270" s="11">
        <v>25</v>
      </c>
      <c r="S270" s="11">
        <v>32</v>
      </c>
      <c r="T270" s="11">
        <v>49</v>
      </c>
      <c r="U270" s="11">
        <v>62</v>
      </c>
      <c r="V270" s="11">
        <v>89</v>
      </c>
      <c r="W270" s="11">
        <v>35</v>
      </c>
      <c r="X270" s="11">
        <v>8</v>
      </c>
      <c r="Y270" s="11">
        <v>13</v>
      </c>
      <c r="Z270" s="149">
        <v>8</v>
      </c>
      <c r="AA270" s="149">
        <v>6</v>
      </c>
      <c r="AB270" s="151">
        <v>5</v>
      </c>
    </row>
    <row r="271" spans="1:28" s="2" customFormat="1" x14ac:dyDescent="0.55000000000000004">
      <c r="A271" s="10" t="s">
        <v>224</v>
      </c>
      <c r="B271" s="18"/>
      <c r="C271" s="31"/>
      <c r="D271" s="31"/>
      <c r="E271" s="31"/>
      <c r="F271" s="31"/>
      <c r="G271" s="31"/>
      <c r="H271" s="31"/>
      <c r="I271" s="9"/>
      <c r="J271" s="9"/>
      <c r="K271" s="11"/>
      <c r="L271" s="11"/>
      <c r="M271" s="11">
        <v>1</v>
      </c>
      <c r="N271" s="11">
        <v>0</v>
      </c>
      <c r="O271" s="11">
        <v>4</v>
      </c>
      <c r="P271" s="11">
        <v>1</v>
      </c>
      <c r="Q271" s="11">
        <v>17</v>
      </c>
      <c r="R271" s="11">
        <v>27</v>
      </c>
      <c r="S271" s="11">
        <v>28</v>
      </c>
      <c r="T271" s="11">
        <v>24</v>
      </c>
      <c r="U271" s="11">
        <v>18</v>
      </c>
      <c r="V271" s="11">
        <v>33</v>
      </c>
      <c r="W271" s="11">
        <v>36</v>
      </c>
      <c r="X271" s="11">
        <v>16</v>
      </c>
      <c r="Y271" s="11">
        <v>13</v>
      </c>
      <c r="Z271" s="135">
        <v>16</v>
      </c>
      <c r="AA271" s="149">
        <v>16</v>
      </c>
      <c r="AB271" s="176">
        <v>16</v>
      </c>
    </row>
    <row r="272" spans="1:28" s="131" customFormat="1" x14ac:dyDescent="0.55000000000000004">
      <c r="A272" s="71" t="s">
        <v>225</v>
      </c>
      <c r="B272" s="45"/>
      <c r="C272" s="41"/>
      <c r="D272" s="41"/>
      <c r="E272" s="41"/>
      <c r="F272" s="41"/>
      <c r="G272" s="41"/>
      <c r="H272" s="41"/>
      <c r="I272" s="41"/>
      <c r="J272" s="41"/>
      <c r="K272" s="45"/>
      <c r="L272" s="45"/>
      <c r="M272" s="45"/>
      <c r="N272" s="45"/>
      <c r="O272" s="45"/>
      <c r="P272" s="45"/>
      <c r="Q272" s="45"/>
      <c r="R272" s="45"/>
      <c r="S272" s="45"/>
      <c r="T272" s="45">
        <f t="shared" ref="T272:Z272" si="35">T265+T270+T271</f>
        <v>76</v>
      </c>
      <c r="U272" s="45">
        <f t="shared" si="35"/>
        <v>82</v>
      </c>
      <c r="V272" s="45">
        <f t="shared" si="35"/>
        <v>123</v>
      </c>
      <c r="W272" s="45">
        <f t="shared" si="35"/>
        <v>74</v>
      </c>
      <c r="X272" s="45">
        <f t="shared" si="35"/>
        <v>24</v>
      </c>
      <c r="Y272" s="45">
        <f t="shared" si="35"/>
        <v>26</v>
      </c>
      <c r="Z272" s="45">
        <f t="shared" si="35"/>
        <v>26</v>
      </c>
      <c r="AA272" s="45">
        <f>AA265+AA270+AA271</f>
        <v>24</v>
      </c>
      <c r="AB272" s="171">
        <f>AB265+AB270+AB271</f>
        <v>24</v>
      </c>
    </row>
    <row r="273" spans="1:28" x14ac:dyDescent="0.55000000000000004">
      <c r="A273" s="100" t="s">
        <v>226</v>
      </c>
      <c r="B273" s="17"/>
      <c r="C273" s="28"/>
      <c r="D273" s="28"/>
      <c r="E273" s="28"/>
      <c r="F273" s="28"/>
      <c r="G273" s="28"/>
      <c r="H273" s="28"/>
      <c r="I273" s="28"/>
      <c r="J273" s="28"/>
      <c r="K273" s="17"/>
      <c r="L273" s="17"/>
      <c r="M273" s="17"/>
      <c r="N273" s="17"/>
      <c r="O273" s="17"/>
      <c r="P273" s="17"/>
      <c r="Q273" s="11">
        <v>30</v>
      </c>
      <c r="R273" s="11">
        <v>30</v>
      </c>
      <c r="S273" s="11">
        <v>12</v>
      </c>
      <c r="T273" s="11">
        <v>25</v>
      </c>
      <c r="U273" s="11">
        <v>29</v>
      </c>
      <c r="V273" s="11">
        <v>37</v>
      </c>
      <c r="W273" s="11">
        <v>41</v>
      </c>
      <c r="X273" s="11">
        <v>19</v>
      </c>
      <c r="Y273" s="11">
        <v>18</v>
      </c>
      <c r="Z273" s="149">
        <v>14</v>
      </c>
      <c r="AA273" s="149">
        <v>4</v>
      </c>
      <c r="AB273" s="151">
        <v>8</v>
      </c>
    </row>
    <row r="274" spans="1:28" x14ac:dyDescent="0.55000000000000004">
      <c r="A274" s="101" t="s">
        <v>35</v>
      </c>
      <c r="B274" s="17"/>
      <c r="C274" s="28"/>
      <c r="D274" s="28"/>
      <c r="E274" s="28"/>
      <c r="F274" s="28"/>
      <c r="G274" s="28"/>
      <c r="H274" s="28"/>
      <c r="I274" s="28"/>
      <c r="J274" s="28"/>
      <c r="K274" s="17"/>
      <c r="L274" s="17"/>
      <c r="M274" s="17"/>
      <c r="N274" s="17"/>
      <c r="O274" s="17"/>
      <c r="P274" s="17"/>
      <c r="Q274" s="17"/>
      <c r="R274" s="17">
        <v>24</v>
      </c>
      <c r="S274" s="17">
        <v>12</v>
      </c>
      <c r="T274" s="17">
        <v>0</v>
      </c>
      <c r="U274" s="17">
        <v>0</v>
      </c>
      <c r="V274" s="11">
        <v>25</v>
      </c>
      <c r="W274" s="11">
        <v>25</v>
      </c>
      <c r="X274" s="11">
        <v>19</v>
      </c>
      <c r="Y274" s="11">
        <v>18</v>
      </c>
      <c r="Z274" s="149">
        <v>14</v>
      </c>
      <c r="AA274" s="11">
        <v>4</v>
      </c>
      <c r="AB274" s="151">
        <v>8</v>
      </c>
    </row>
    <row r="275" spans="1:28" x14ac:dyDescent="0.55000000000000004">
      <c r="A275" s="101" t="s">
        <v>163</v>
      </c>
      <c r="B275" s="15"/>
      <c r="C275" s="5"/>
      <c r="D275" s="5"/>
      <c r="E275" s="5"/>
      <c r="F275" s="11"/>
      <c r="G275" s="11" t="s">
        <v>30</v>
      </c>
      <c r="H275" s="11" t="s">
        <v>30</v>
      </c>
      <c r="I275" s="11" t="s">
        <v>30</v>
      </c>
      <c r="J275" s="11" t="s">
        <v>30</v>
      </c>
      <c r="K275" s="11">
        <v>3</v>
      </c>
      <c r="L275" s="11">
        <v>3</v>
      </c>
      <c r="M275" s="11">
        <v>2</v>
      </c>
      <c r="N275" s="11">
        <v>5</v>
      </c>
      <c r="O275" s="11">
        <v>8</v>
      </c>
      <c r="P275" s="11">
        <v>6</v>
      </c>
      <c r="Q275" s="17"/>
      <c r="R275" s="17">
        <v>6</v>
      </c>
      <c r="S275" s="17">
        <v>0</v>
      </c>
      <c r="T275" s="17">
        <v>0</v>
      </c>
      <c r="U275" s="17">
        <v>0</v>
      </c>
      <c r="V275" s="11">
        <v>0</v>
      </c>
      <c r="W275" s="11">
        <v>0</v>
      </c>
      <c r="X275" s="11">
        <v>0</v>
      </c>
      <c r="Y275" s="11">
        <v>0</v>
      </c>
      <c r="Z275" s="149">
        <v>0</v>
      </c>
      <c r="AA275" s="11">
        <v>0</v>
      </c>
      <c r="AB275" s="151">
        <v>0</v>
      </c>
    </row>
    <row r="276" spans="1:28" s="3" customFormat="1" x14ac:dyDescent="0.55000000000000004">
      <c r="A276" s="109" t="s">
        <v>227</v>
      </c>
      <c r="B276" s="7"/>
      <c r="C276" s="8"/>
      <c r="D276" s="8"/>
      <c r="E276" s="8"/>
      <c r="F276" s="8"/>
      <c r="G276" s="8"/>
      <c r="H276" s="8"/>
      <c r="I276" s="8"/>
      <c r="J276" s="8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1"/>
      <c r="W276" s="11"/>
      <c r="X276" s="11">
        <v>14</v>
      </c>
      <c r="Y276" s="11">
        <v>21</v>
      </c>
      <c r="Z276" s="181">
        <v>27</v>
      </c>
      <c r="AA276" s="181">
        <v>20</v>
      </c>
      <c r="AB276" s="151">
        <v>17</v>
      </c>
    </row>
    <row r="277" spans="1:28" s="3" customFormat="1" x14ac:dyDescent="0.55000000000000004">
      <c r="A277" s="109" t="s">
        <v>228</v>
      </c>
      <c r="B277" s="7"/>
      <c r="C277" s="8"/>
      <c r="D277" s="8"/>
      <c r="E277" s="8"/>
      <c r="F277" s="8"/>
      <c r="G277" s="8"/>
      <c r="H277" s="8"/>
      <c r="I277" s="8"/>
      <c r="J277" s="8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1"/>
      <c r="W277" s="11"/>
      <c r="X277" s="108">
        <v>0</v>
      </c>
      <c r="Y277" s="11">
        <v>1</v>
      </c>
      <c r="Z277" s="181">
        <v>0</v>
      </c>
      <c r="AA277" s="181">
        <v>1</v>
      </c>
      <c r="AB277" s="151">
        <v>2</v>
      </c>
    </row>
    <row r="278" spans="1:28" s="3" customFormat="1" x14ac:dyDescent="0.55000000000000004">
      <c r="A278" s="109" t="s">
        <v>229</v>
      </c>
      <c r="B278" s="103"/>
      <c r="C278" s="103"/>
      <c r="D278" s="103"/>
      <c r="E278" s="8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1"/>
      <c r="W278" s="11"/>
      <c r="X278" s="108">
        <v>0</v>
      </c>
      <c r="Y278" s="11">
        <v>21</v>
      </c>
      <c r="Z278" s="181">
        <v>30</v>
      </c>
      <c r="AA278" s="181">
        <v>22</v>
      </c>
      <c r="AB278" s="151">
        <v>32</v>
      </c>
    </row>
    <row r="279" spans="1:28" x14ac:dyDescent="0.55000000000000004">
      <c r="A279" s="10" t="s">
        <v>230</v>
      </c>
      <c r="B279" s="15"/>
      <c r="C279" s="5"/>
      <c r="D279" s="5"/>
      <c r="E279" s="5"/>
      <c r="F279" s="11"/>
      <c r="G279" s="11"/>
      <c r="H279" s="11"/>
      <c r="I279" s="11"/>
      <c r="J279" s="11"/>
      <c r="K279" s="11"/>
      <c r="L279" s="11"/>
      <c r="M279" s="11"/>
      <c r="Q279" s="11">
        <v>7</v>
      </c>
      <c r="R279" s="11">
        <v>2</v>
      </c>
      <c r="S279" s="11">
        <v>3</v>
      </c>
      <c r="T279" s="11">
        <v>7</v>
      </c>
      <c r="U279" s="11">
        <v>12</v>
      </c>
      <c r="V279" s="11">
        <v>26</v>
      </c>
      <c r="W279" s="11">
        <v>23</v>
      </c>
      <c r="X279" s="11">
        <v>9</v>
      </c>
      <c r="Y279" s="11">
        <v>4</v>
      </c>
      <c r="Z279" s="149">
        <v>2</v>
      </c>
      <c r="AA279" s="149">
        <v>2</v>
      </c>
      <c r="AB279" s="151">
        <v>1</v>
      </c>
    </row>
    <row r="280" spans="1:28" x14ac:dyDescent="0.55000000000000004">
      <c r="A280" s="61" t="s">
        <v>35</v>
      </c>
      <c r="B280" s="7"/>
      <c r="C280" s="8"/>
      <c r="D280" s="8"/>
      <c r="E280" s="8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R280" s="17">
        <v>1</v>
      </c>
      <c r="S280" s="17">
        <v>2</v>
      </c>
      <c r="T280" s="17">
        <v>0</v>
      </c>
      <c r="U280" s="17">
        <v>0</v>
      </c>
      <c r="V280" s="11">
        <v>21</v>
      </c>
      <c r="W280" s="11">
        <v>21</v>
      </c>
      <c r="X280" s="11">
        <v>8</v>
      </c>
      <c r="Y280" s="11">
        <v>3</v>
      </c>
      <c r="Z280" s="149">
        <v>2</v>
      </c>
      <c r="AA280" s="149">
        <v>2</v>
      </c>
      <c r="AB280" s="151">
        <v>1</v>
      </c>
    </row>
    <row r="281" spans="1:28" x14ac:dyDescent="0.55000000000000004">
      <c r="A281" s="61" t="s">
        <v>178</v>
      </c>
      <c r="B281" s="15"/>
      <c r="C281" s="5"/>
      <c r="D281" s="5"/>
      <c r="E281" s="8"/>
      <c r="F281" s="8"/>
      <c r="G281" s="8" t="s">
        <v>30</v>
      </c>
      <c r="H281" s="8" t="s">
        <v>30</v>
      </c>
      <c r="I281" s="8" t="s">
        <v>30</v>
      </c>
      <c r="J281" s="8" t="s">
        <v>30</v>
      </c>
      <c r="K281" s="11">
        <v>14</v>
      </c>
      <c r="L281" s="11">
        <v>18</v>
      </c>
      <c r="M281" s="11">
        <v>19</v>
      </c>
      <c r="N281" s="11">
        <v>16</v>
      </c>
      <c r="O281" s="11">
        <v>9</v>
      </c>
      <c r="P281" s="11">
        <v>9</v>
      </c>
      <c r="Q281" s="17"/>
      <c r="R281" s="17">
        <v>1</v>
      </c>
      <c r="S281" s="17">
        <v>1</v>
      </c>
      <c r="T281" s="17">
        <v>0</v>
      </c>
      <c r="U281" s="17">
        <v>1</v>
      </c>
      <c r="V281" s="11">
        <v>0</v>
      </c>
      <c r="W281" s="11">
        <v>0</v>
      </c>
      <c r="X281" s="11">
        <v>1</v>
      </c>
      <c r="Y281" s="11">
        <v>1</v>
      </c>
      <c r="Z281" s="149">
        <v>0</v>
      </c>
      <c r="AA281" s="149">
        <v>0</v>
      </c>
      <c r="AB281" s="151">
        <v>0</v>
      </c>
    </row>
    <row r="282" spans="1:28" s="3" customFormat="1" x14ac:dyDescent="0.55000000000000004">
      <c r="A282" s="63" t="s">
        <v>231</v>
      </c>
      <c r="B282" s="15"/>
      <c r="C282" s="5"/>
      <c r="D282" s="5"/>
      <c r="E282" s="5"/>
      <c r="F282" s="11"/>
      <c r="G282" s="11" t="s">
        <v>30</v>
      </c>
      <c r="H282" s="11" t="s">
        <v>30</v>
      </c>
      <c r="I282" s="11" t="s">
        <v>30</v>
      </c>
      <c r="J282" s="11" t="s">
        <v>30</v>
      </c>
      <c r="K282" s="11">
        <v>13</v>
      </c>
      <c r="L282" s="11">
        <v>8</v>
      </c>
      <c r="M282" s="11">
        <v>0</v>
      </c>
      <c r="N282" s="11">
        <v>9</v>
      </c>
      <c r="O282" s="11">
        <v>16</v>
      </c>
      <c r="P282" s="11">
        <v>12</v>
      </c>
      <c r="Q282" s="17"/>
      <c r="R282" s="11">
        <v>15</v>
      </c>
      <c r="S282" s="11">
        <v>15</v>
      </c>
      <c r="T282" s="11">
        <v>28</v>
      </c>
      <c r="U282" s="11">
        <v>12</v>
      </c>
      <c r="V282" s="11">
        <v>19</v>
      </c>
      <c r="W282" s="11">
        <v>31</v>
      </c>
      <c r="X282" s="11">
        <v>19</v>
      </c>
      <c r="Y282" s="11">
        <v>18</v>
      </c>
      <c r="Z282" s="181">
        <v>19</v>
      </c>
      <c r="AA282" s="181">
        <v>17</v>
      </c>
      <c r="AB282" s="151">
        <v>13</v>
      </c>
    </row>
    <row r="283" spans="1:28" x14ac:dyDescent="0.55000000000000004">
      <c r="A283" s="100" t="s">
        <v>232</v>
      </c>
      <c r="B283" s="15"/>
      <c r="C283" s="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U283" s="11">
        <v>0</v>
      </c>
      <c r="V283" s="11">
        <v>3</v>
      </c>
      <c r="W283" s="11">
        <v>0</v>
      </c>
      <c r="X283" s="11">
        <v>0</v>
      </c>
      <c r="Y283" s="11">
        <v>0</v>
      </c>
      <c r="Z283" s="181">
        <v>0</v>
      </c>
      <c r="AA283" s="181">
        <v>0</v>
      </c>
      <c r="AB283" s="151">
        <v>0</v>
      </c>
    </row>
    <row r="284" spans="1:28" s="86" customFormat="1" x14ac:dyDescent="0.55000000000000004">
      <c r="A284" s="29" t="s">
        <v>233</v>
      </c>
      <c r="B284" s="15"/>
      <c r="C284" s="5"/>
      <c r="D284" s="5"/>
      <c r="E284" s="5"/>
      <c r="F284" s="11"/>
      <c r="G284" s="11"/>
      <c r="H284" s="11"/>
      <c r="I284" s="11"/>
      <c r="J284" s="11"/>
      <c r="K284" s="11"/>
      <c r="L284" s="11"/>
      <c r="M284" s="11">
        <v>0</v>
      </c>
      <c r="N284" s="11">
        <v>0</v>
      </c>
      <c r="O284" s="11">
        <v>0</v>
      </c>
      <c r="P284" s="11">
        <v>0</v>
      </c>
      <c r="Q284" s="21"/>
      <c r="R284" s="21"/>
      <c r="S284" s="26"/>
      <c r="T284" s="11">
        <v>0</v>
      </c>
      <c r="U284" s="11">
        <v>0</v>
      </c>
      <c r="V284" s="11">
        <v>2</v>
      </c>
      <c r="W284" s="11">
        <v>8</v>
      </c>
      <c r="X284" s="11">
        <v>1</v>
      </c>
      <c r="Y284" s="11">
        <v>1</v>
      </c>
      <c r="Z284" s="181">
        <v>1</v>
      </c>
      <c r="AA284" s="181">
        <v>3</v>
      </c>
      <c r="AB284" s="151">
        <v>2</v>
      </c>
    </row>
    <row r="285" spans="1:28" x14ac:dyDescent="0.55000000000000004">
      <c r="A285" s="10" t="s">
        <v>234</v>
      </c>
      <c r="B285" s="15"/>
      <c r="C285" s="5"/>
      <c r="D285" s="5"/>
      <c r="E285" s="5"/>
      <c r="F285" s="11"/>
      <c r="G285" s="11" t="s">
        <v>30</v>
      </c>
      <c r="H285" s="11" t="s">
        <v>30</v>
      </c>
      <c r="I285" s="11" t="s">
        <v>30</v>
      </c>
      <c r="J285" s="11" t="s">
        <v>30</v>
      </c>
      <c r="K285" s="11">
        <v>1</v>
      </c>
      <c r="L285" s="11">
        <v>4</v>
      </c>
      <c r="M285" s="11">
        <v>6</v>
      </c>
      <c r="N285" s="11">
        <v>13</v>
      </c>
      <c r="O285" s="11">
        <v>9</v>
      </c>
      <c r="P285" s="11">
        <v>13</v>
      </c>
      <c r="Q285" s="11">
        <v>1</v>
      </c>
      <c r="R285" s="11">
        <v>1</v>
      </c>
      <c r="S285" s="11">
        <v>1</v>
      </c>
      <c r="T285" s="11">
        <v>1</v>
      </c>
      <c r="U285" s="11">
        <v>0</v>
      </c>
      <c r="V285" s="11">
        <v>0</v>
      </c>
      <c r="W285" s="11">
        <v>0</v>
      </c>
      <c r="X285" s="11">
        <v>0</v>
      </c>
      <c r="Y285" s="11">
        <v>0</v>
      </c>
      <c r="Z285" s="181">
        <v>0</v>
      </c>
      <c r="AA285" s="181">
        <v>0</v>
      </c>
      <c r="AB285" s="151">
        <v>0</v>
      </c>
    </row>
    <row r="286" spans="1:28" x14ac:dyDescent="0.55000000000000004">
      <c r="A286" s="10" t="s">
        <v>235</v>
      </c>
      <c r="B286" s="15"/>
      <c r="C286" s="5"/>
      <c r="D286" s="5"/>
      <c r="E286" s="5"/>
      <c r="F286" s="11"/>
      <c r="G286" s="11"/>
      <c r="H286" s="11"/>
      <c r="I286" s="11"/>
      <c r="J286" s="11"/>
      <c r="K286" s="11"/>
      <c r="L286" s="11"/>
      <c r="M286" s="11"/>
      <c r="Q286" s="11">
        <v>11</v>
      </c>
      <c r="R286" s="11">
        <v>15</v>
      </c>
      <c r="S286" s="11">
        <v>8</v>
      </c>
      <c r="T286" s="11">
        <v>8</v>
      </c>
      <c r="U286" s="11">
        <v>5</v>
      </c>
      <c r="V286" s="11">
        <v>14</v>
      </c>
      <c r="W286" s="11">
        <v>6</v>
      </c>
      <c r="X286" s="11">
        <v>3</v>
      </c>
      <c r="Y286" s="11">
        <v>2</v>
      </c>
      <c r="Z286" s="181">
        <v>1</v>
      </c>
      <c r="AA286" s="181">
        <v>1</v>
      </c>
      <c r="AB286" s="151">
        <v>0</v>
      </c>
    </row>
    <row r="287" spans="1:28" ht="16.2" customHeight="1" x14ac:dyDescent="0.55000000000000004">
      <c r="A287" s="10" t="s">
        <v>236</v>
      </c>
      <c r="B287" s="15"/>
      <c r="C287" s="5"/>
      <c r="D287" s="5"/>
      <c r="E287" s="5"/>
      <c r="F287" s="11"/>
      <c r="G287" s="11"/>
      <c r="H287" s="11"/>
      <c r="I287" s="11"/>
      <c r="J287" s="11"/>
      <c r="K287" s="11"/>
      <c r="L287" s="11"/>
      <c r="M287" s="11"/>
      <c r="Q287" s="11">
        <v>16</v>
      </c>
      <c r="R287" s="11">
        <v>11</v>
      </c>
      <c r="S287" s="11">
        <v>12</v>
      </c>
      <c r="T287" s="11">
        <v>8</v>
      </c>
      <c r="U287" s="11">
        <v>6</v>
      </c>
      <c r="V287" s="11">
        <v>12</v>
      </c>
      <c r="W287" s="11">
        <v>0</v>
      </c>
      <c r="X287" s="11">
        <v>0</v>
      </c>
      <c r="Y287" s="11">
        <v>0</v>
      </c>
      <c r="Z287" s="11">
        <v>0</v>
      </c>
      <c r="AA287" s="181">
        <v>0</v>
      </c>
      <c r="AB287" s="151">
        <v>0</v>
      </c>
    </row>
    <row r="288" spans="1:28" ht="17.100000000000001" customHeight="1" x14ac:dyDescent="0.55000000000000004">
      <c r="A288" s="175" t="s">
        <v>237</v>
      </c>
      <c r="B288" s="15"/>
      <c r="C288" s="5"/>
      <c r="D288" s="5"/>
      <c r="E288" s="5"/>
      <c r="F288" s="11"/>
      <c r="G288" s="11"/>
      <c r="H288" s="11"/>
      <c r="I288" s="11"/>
      <c r="J288" s="11"/>
      <c r="K288" s="11"/>
      <c r="L288" s="11"/>
      <c r="M288" s="11"/>
      <c r="U288" s="11"/>
      <c r="V288" s="11">
        <v>0</v>
      </c>
      <c r="W288" s="11">
        <v>1</v>
      </c>
      <c r="X288" s="11">
        <v>0</v>
      </c>
      <c r="Y288" s="11">
        <v>0</v>
      </c>
      <c r="Z288" s="181">
        <v>0</v>
      </c>
      <c r="AA288" s="181">
        <v>0</v>
      </c>
      <c r="AB288" s="151">
        <v>0</v>
      </c>
    </row>
    <row r="289" spans="1:34" ht="18.75" customHeight="1" x14ac:dyDescent="0.55000000000000004">
      <c r="A289" s="109" t="s">
        <v>238</v>
      </c>
      <c r="B289" s="15"/>
      <c r="C289" s="5"/>
      <c r="D289" s="5"/>
      <c r="E289" s="5"/>
      <c r="F289" s="11"/>
      <c r="G289" s="11"/>
      <c r="H289" s="11"/>
      <c r="I289" s="11"/>
      <c r="J289" s="11"/>
      <c r="K289" s="11"/>
      <c r="L289" s="11"/>
      <c r="M289" s="11"/>
      <c r="U289" s="11"/>
      <c r="V289" s="11">
        <v>0</v>
      </c>
      <c r="W289" s="11">
        <v>0</v>
      </c>
      <c r="X289" s="11">
        <v>5</v>
      </c>
      <c r="Y289" s="11">
        <v>6</v>
      </c>
      <c r="Z289" s="181">
        <v>2</v>
      </c>
      <c r="AA289" s="181">
        <v>0</v>
      </c>
      <c r="AB289" s="151">
        <v>3</v>
      </c>
    </row>
    <row r="290" spans="1:34" x14ac:dyDescent="0.55000000000000004">
      <c r="A290" s="109" t="s">
        <v>239</v>
      </c>
      <c r="B290" s="15"/>
      <c r="C290" s="5"/>
      <c r="D290" s="5"/>
      <c r="E290" s="5"/>
      <c r="F290" s="11"/>
      <c r="G290" s="11"/>
      <c r="H290" s="11"/>
      <c r="I290" s="11"/>
      <c r="J290" s="11"/>
      <c r="K290" s="11"/>
      <c r="L290" s="11"/>
      <c r="M290" s="11"/>
      <c r="U290" s="11"/>
      <c r="V290" s="11">
        <v>0</v>
      </c>
      <c r="X290" s="11">
        <v>5</v>
      </c>
      <c r="Y290" s="11">
        <v>2</v>
      </c>
      <c r="Z290" s="181">
        <v>2</v>
      </c>
      <c r="AA290" s="181">
        <v>1</v>
      </c>
      <c r="AB290" s="151">
        <v>3</v>
      </c>
    </row>
    <row r="291" spans="1:34" s="85" customFormat="1" x14ac:dyDescent="0.55000000000000004">
      <c r="A291" s="10" t="s">
        <v>240</v>
      </c>
      <c r="B291" s="15"/>
      <c r="C291" s="5"/>
      <c r="D291" s="5"/>
      <c r="E291" s="5"/>
      <c r="F291" s="11" t="s">
        <v>30</v>
      </c>
      <c r="G291" s="11" t="s">
        <v>30</v>
      </c>
      <c r="H291" s="11" t="s">
        <v>30</v>
      </c>
      <c r="I291" s="11" t="s">
        <v>30</v>
      </c>
      <c r="J291" s="11">
        <v>16</v>
      </c>
      <c r="K291" s="11">
        <v>4</v>
      </c>
      <c r="L291" s="11">
        <v>19</v>
      </c>
      <c r="M291" s="11">
        <v>16</v>
      </c>
      <c r="N291" s="11">
        <v>9</v>
      </c>
      <c r="O291" s="11">
        <v>15</v>
      </c>
      <c r="P291" s="11">
        <v>14</v>
      </c>
      <c r="Q291" s="11"/>
      <c r="R291" s="11"/>
      <c r="S291" s="11"/>
      <c r="T291" s="11"/>
      <c r="U291" s="11"/>
      <c r="V291" s="11">
        <v>0</v>
      </c>
      <c r="W291" s="11">
        <v>11</v>
      </c>
      <c r="X291" s="11">
        <v>13</v>
      </c>
      <c r="Y291" s="11">
        <v>8</v>
      </c>
      <c r="Z291" s="181">
        <v>10</v>
      </c>
      <c r="AA291" s="181">
        <v>17</v>
      </c>
      <c r="AB291" s="151">
        <v>21</v>
      </c>
      <c r="AH291" s="1"/>
    </row>
    <row r="292" spans="1:34" x14ac:dyDescent="0.55000000000000004">
      <c r="A292" s="10" t="s">
        <v>241</v>
      </c>
      <c r="B292" s="18"/>
      <c r="C292" s="31"/>
      <c r="D292" s="31"/>
      <c r="E292" s="31"/>
      <c r="F292" s="31"/>
      <c r="G292" s="31"/>
      <c r="H292" s="31"/>
      <c r="I292" s="9"/>
      <c r="J292" s="9"/>
      <c r="K292" s="11" t="s">
        <v>30</v>
      </c>
      <c r="L292" s="11"/>
      <c r="M292" s="11"/>
      <c r="O292" s="11">
        <v>9</v>
      </c>
      <c r="P292" s="11">
        <v>8</v>
      </c>
      <c r="Q292" s="11">
        <v>23</v>
      </c>
      <c r="R292" s="11">
        <v>25</v>
      </c>
      <c r="S292" s="11">
        <v>23</v>
      </c>
      <c r="T292" s="11">
        <v>23</v>
      </c>
      <c r="U292" s="11">
        <v>29</v>
      </c>
      <c r="V292" s="11">
        <v>40</v>
      </c>
      <c r="W292" s="11">
        <v>34</v>
      </c>
      <c r="X292" s="11">
        <v>25</v>
      </c>
      <c r="Y292" s="11">
        <v>18</v>
      </c>
      <c r="Z292" s="181">
        <v>19</v>
      </c>
      <c r="AA292" s="181">
        <v>9</v>
      </c>
      <c r="AB292" s="151">
        <v>17</v>
      </c>
      <c r="AH292" s="85"/>
    </row>
    <row r="293" spans="1:34" x14ac:dyDescent="0.55000000000000004">
      <c r="A293" s="9" t="s">
        <v>242</v>
      </c>
      <c r="B293" s="18"/>
      <c r="C293" s="31"/>
      <c r="D293" s="31"/>
      <c r="E293" s="31"/>
      <c r="F293" s="31"/>
      <c r="G293" s="31"/>
      <c r="H293" s="31"/>
      <c r="I293" s="9"/>
      <c r="J293" s="9"/>
      <c r="K293" s="11" t="s">
        <v>30</v>
      </c>
      <c r="L293" s="11"/>
      <c r="M293" s="11"/>
      <c r="O293" s="11">
        <v>1</v>
      </c>
      <c r="P293" s="11">
        <v>1</v>
      </c>
      <c r="U293" s="11">
        <v>0</v>
      </c>
      <c r="V293" s="11">
        <v>0</v>
      </c>
      <c r="W293" s="11">
        <v>0</v>
      </c>
      <c r="X293" s="11">
        <v>3</v>
      </c>
      <c r="Y293" s="11">
        <v>3</v>
      </c>
      <c r="Z293" s="11">
        <v>2</v>
      </c>
      <c r="AA293" s="181">
        <v>0</v>
      </c>
      <c r="AB293" s="151">
        <v>3</v>
      </c>
    </row>
    <row r="294" spans="1:34" x14ac:dyDescent="0.55000000000000004">
      <c r="A294" s="9" t="s">
        <v>243</v>
      </c>
      <c r="B294" s="15"/>
      <c r="C294" s="5"/>
      <c r="D294" s="21"/>
      <c r="E294" s="21"/>
      <c r="F294" s="21"/>
      <c r="G294" s="21"/>
      <c r="H294" s="21"/>
      <c r="I294" s="21"/>
      <c r="J294" s="21"/>
      <c r="K294" s="21"/>
      <c r="L294" s="21"/>
      <c r="M294" s="26">
        <v>9</v>
      </c>
      <c r="N294" s="26">
        <v>14</v>
      </c>
      <c r="O294" s="26">
        <v>12</v>
      </c>
      <c r="P294" s="26">
        <v>14</v>
      </c>
      <c r="U294" s="11">
        <v>0</v>
      </c>
      <c r="V294" s="11">
        <v>0</v>
      </c>
      <c r="W294" s="11">
        <v>0</v>
      </c>
      <c r="X294" s="11">
        <v>3</v>
      </c>
      <c r="Y294" s="11">
        <v>1</v>
      </c>
      <c r="Z294" s="11">
        <v>2</v>
      </c>
      <c r="AA294" s="181">
        <v>1</v>
      </c>
      <c r="AB294" s="151">
        <v>3</v>
      </c>
    </row>
    <row r="295" spans="1:34" s="2" customFormat="1" x14ac:dyDescent="0.55000000000000004">
      <c r="A295" s="29" t="s">
        <v>244</v>
      </c>
      <c r="B295" s="15"/>
      <c r="C295" s="5"/>
      <c r="D295" s="5"/>
      <c r="E295" s="5"/>
      <c r="F295" s="11" t="s">
        <v>30</v>
      </c>
      <c r="G295" s="11" t="s">
        <v>30</v>
      </c>
      <c r="H295" s="11" t="s">
        <v>30</v>
      </c>
      <c r="I295" s="11" t="s">
        <v>30</v>
      </c>
      <c r="J295" s="11">
        <v>1</v>
      </c>
      <c r="K295" s="11">
        <v>0</v>
      </c>
      <c r="L295" s="11">
        <v>0</v>
      </c>
      <c r="M295" s="11">
        <v>0</v>
      </c>
      <c r="N295" s="11">
        <v>0</v>
      </c>
      <c r="O295" s="11">
        <v>0</v>
      </c>
      <c r="P295" s="11">
        <v>0</v>
      </c>
      <c r="Q295" s="26">
        <v>8</v>
      </c>
      <c r="R295" s="26">
        <v>10</v>
      </c>
      <c r="S295" s="26">
        <v>10</v>
      </c>
      <c r="T295" s="11">
        <v>26</v>
      </c>
      <c r="U295" s="11">
        <v>23</v>
      </c>
      <c r="V295" s="11">
        <v>32</v>
      </c>
      <c r="W295" s="11">
        <v>27</v>
      </c>
      <c r="X295" s="11">
        <v>8</v>
      </c>
      <c r="Y295" s="11">
        <v>4</v>
      </c>
      <c r="Z295" s="181">
        <v>3</v>
      </c>
      <c r="AA295" s="181">
        <v>1</v>
      </c>
      <c r="AB295" s="151">
        <v>5</v>
      </c>
      <c r="AH295" s="1"/>
    </row>
    <row r="296" spans="1:34" s="2" customFormat="1" x14ac:dyDescent="0.55000000000000004">
      <c r="A296" s="10" t="s">
        <v>245</v>
      </c>
      <c r="B296" s="15"/>
      <c r="C296" s="5"/>
      <c r="D296" s="5"/>
      <c r="E296" s="5"/>
      <c r="F296" s="11"/>
      <c r="G296" s="11"/>
      <c r="H296" s="11"/>
      <c r="I296" s="11"/>
      <c r="J296" s="11"/>
      <c r="K296" s="11" t="s">
        <v>30</v>
      </c>
      <c r="L296" s="11"/>
      <c r="M296" s="11">
        <v>0</v>
      </c>
      <c r="N296" s="11">
        <v>0</v>
      </c>
      <c r="O296" s="11">
        <v>2</v>
      </c>
      <c r="P296" s="11">
        <v>3</v>
      </c>
      <c r="Q296" s="11">
        <v>0</v>
      </c>
      <c r="R296" s="11">
        <v>0</v>
      </c>
      <c r="S296" s="11">
        <v>0</v>
      </c>
      <c r="T296" s="11">
        <v>0</v>
      </c>
      <c r="U296" s="11">
        <v>0</v>
      </c>
      <c r="V296" s="11">
        <v>0</v>
      </c>
      <c r="W296" s="11">
        <v>0</v>
      </c>
      <c r="X296" s="11">
        <v>0</v>
      </c>
      <c r="Y296" s="11">
        <v>0</v>
      </c>
      <c r="Z296" s="181">
        <v>0</v>
      </c>
      <c r="AA296" s="181">
        <v>0</v>
      </c>
      <c r="AB296" s="151">
        <v>0</v>
      </c>
    </row>
    <row r="297" spans="1:34" x14ac:dyDescent="0.55000000000000004">
      <c r="A297" s="10" t="s">
        <v>246</v>
      </c>
      <c r="B297" s="15"/>
      <c r="C297" s="5"/>
      <c r="D297" s="5"/>
      <c r="E297" s="5"/>
      <c r="F297" s="11"/>
      <c r="G297" s="11"/>
      <c r="H297" s="11"/>
      <c r="I297" s="11"/>
      <c r="J297" s="11" t="s">
        <v>30</v>
      </c>
      <c r="K297" s="11" t="s">
        <v>30</v>
      </c>
      <c r="L297" s="11"/>
      <c r="M297" s="11">
        <v>1</v>
      </c>
      <c r="N297" s="11">
        <v>2</v>
      </c>
      <c r="O297" s="11">
        <v>1</v>
      </c>
      <c r="P297" s="11">
        <v>0</v>
      </c>
      <c r="Q297" s="11">
        <v>1</v>
      </c>
      <c r="R297" s="11">
        <v>1</v>
      </c>
      <c r="S297" s="11">
        <v>0</v>
      </c>
      <c r="T297" s="11">
        <v>1</v>
      </c>
      <c r="U297" s="11">
        <v>0</v>
      </c>
      <c r="V297" s="11">
        <v>0</v>
      </c>
      <c r="W297" s="11">
        <v>0</v>
      </c>
      <c r="X297" s="11">
        <v>0</v>
      </c>
      <c r="Y297" s="11">
        <v>0</v>
      </c>
      <c r="Z297" s="181">
        <v>0</v>
      </c>
      <c r="AA297" s="181">
        <v>0</v>
      </c>
      <c r="AB297" s="151">
        <v>0</v>
      </c>
      <c r="AH297" s="2"/>
    </row>
    <row r="298" spans="1:34" s="2" customFormat="1" x14ac:dyDescent="0.55000000000000004">
      <c r="A298" s="10" t="s">
        <v>247</v>
      </c>
      <c r="B298" s="7"/>
      <c r="C298" s="8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11">
        <v>0</v>
      </c>
      <c r="R298" s="11">
        <v>0</v>
      </c>
      <c r="S298" s="11">
        <v>0</v>
      </c>
      <c r="T298" s="11">
        <v>0</v>
      </c>
      <c r="U298" s="11">
        <v>0</v>
      </c>
      <c r="V298" s="11">
        <v>0</v>
      </c>
      <c r="W298" s="11">
        <v>0</v>
      </c>
      <c r="X298" s="11">
        <v>0</v>
      </c>
      <c r="Y298" s="11">
        <v>0</v>
      </c>
      <c r="Z298" s="181">
        <v>0</v>
      </c>
      <c r="AA298" s="181">
        <v>0</v>
      </c>
      <c r="AB298" s="151">
        <v>0</v>
      </c>
      <c r="AH298" s="1"/>
    </row>
    <row r="299" spans="1:34" s="2" customFormat="1" x14ac:dyDescent="0.55000000000000004">
      <c r="A299" s="29" t="s">
        <v>248</v>
      </c>
      <c r="B299" s="15"/>
      <c r="C299" s="5"/>
      <c r="D299" s="5"/>
      <c r="E299" s="5"/>
      <c r="F299" s="11"/>
      <c r="G299" s="11" t="s">
        <v>30</v>
      </c>
      <c r="H299" s="11" t="s">
        <v>30</v>
      </c>
      <c r="I299" s="11" t="s">
        <v>30</v>
      </c>
      <c r="J299" s="11" t="s">
        <v>30</v>
      </c>
      <c r="K299" s="11">
        <v>32</v>
      </c>
      <c r="L299" s="11">
        <v>40</v>
      </c>
      <c r="M299" s="11">
        <v>41</v>
      </c>
      <c r="N299" s="11">
        <v>44</v>
      </c>
      <c r="O299" s="11">
        <v>50</v>
      </c>
      <c r="P299" s="11">
        <v>30</v>
      </c>
      <c r="Q299" s="33"/>
      <c r="R299" s="28"/>
      <c r="S299" s="28"/>
      <c r="T299" s="17"/>
      <c r="U299" s="11">
        <v>1</v>
      </c>
      <c r="V299" s="11">
        <v>2</v>
      </c>
      <c r="W299" s="11">
        <v>4</v>
      </c>
      <c r="X299" s="11">
        <v>1</v>
      </c>
      <c r="Y299" s="11">
        <v>0</v>
      </c>
      <c r="Z299" s="181">
        <v>1</v>
      </c>
      <c r="AA299" s="181">
        <v>5</v>
      </c>
      <c r="AB299" s="151">
        <v>2</v>
      </c>
    </row>
    <row r="300" spans="1:34" s="2" customFormat="1" x14ac:dyDescent="0.55000000000000004">
      <c r="A300" s="9" t="s">
        <v>249</v>
      </c>
      <c r="B300" s="18"/>
      <c r="C300" s="31"/>
      <c r="D300" s="31"/>
      <c r="E300" s="31"/>
      <c r="F300" s="31"/>
      <c r="G300" s="31"/>
      <c r="H300" s="31"/>
      <c r="I300" s="9"/>
      <c r="J300" s="9"/>
      <c r="K300" s="11"/>
      <c r="L300" s="11"/>
      <c r="M300" s="11"/>
      <c r="N300" s="11"/>
      <c r="O300" s="11"/>
      <c r="P300" s="11"/>
      <c r="Q300" s="11">
        <v>1</v>
      </c>
      <c r="R300" s="11">
        <v>0</v>
      </c>
      <c r="S300" s="11">
        <v>1</v>
      </c>
      <c r="T300" s="11">
        <v>0</v>
      </c>
      <c r="U300" s="11">
        <v>0</v>
      </c>
      <c r="V300" s="11">
        <v>0</v>
      </c>
      <c r="W300" s="11">
        <v>0</v>
      </c>
      <c r="X300" s="11">
        <v>0</v>
      </c>
      <c r="Y300" s="11">
        <v>0</v>
      </c>
      <c r="Z300" s="181">
        <v>0</v>
      </c>
      <c r="AA300" s="181">
        <v>0</v>
      </c>
      <c r="AB300" s="151">
        <v>0</v>
      </c>
    </row>
    <row r="301" spans="1:34" s="2" customFormat="1" x14ac:dyDescent="0.55000000000000004">
      <c r="A301" s="9" t="s">
        <v>250</v>
      </c>
      <c r="B301" s="18"/>
      <c r="C301" s="31"/>
      <c r="D301" s="31"/>
      <c r="E301" s="31"/>
      <c r="F301" s="31"/>
      <c r="G301" s="31"/>
      <c r="H301" s="31"/>
      <c r="I301" s="9"/>
      <c r="J301" s="9"/>
      <c r="K301" s="11"/>
      <c r="L301" s="11"/>
      <c r="M301" s="11"/>
      <c r="N301" s="11"/>
      <c r="O301" s="11"/>
      <c r="P301" s="11"/>
      <c r="Q301" s="11"/>
      <c r="R301" s="11">
        <v>42</v>
      </c>
      <c r="S301" s="11">
        <v>13</v>
      </c>
      <c r="T301" s="11">
        <v>43</v>
      </c>
      <c r="U301" s="11">
        <v>11</v>
      </c>
      <c r="V301" s="11">
        <v>0</v>
      </c>
      <c r="W301" s="11">
        <v>0</v>
      </c>
      <c r="X301" s="11">
        <v>0</v>
      </c>
      <c r="Y301" s="11">
        <v>0</v>
      </c>
      <c r="Z301" s="181">
        <v>0</v>
      </c>
      <c r="AA301" s="181">
        <v>0</v>
      </c>
      <c r="AB301" s="151">
        <v>0</v>
      </c>
    </row>
    <row r="302" spans="1:34" x14ac:dyDescent="0.55000000000000004">
      <c r="A302" s="9" t="s">
        <v>251</v>
      </c>
      <c r="B302" s="18"/>
      <c r="C302" s="31"/>
      <c r="D302" s="31"/>
      <c r="E302" s="31"/>
      <c r="F302" s="31"/>
      <c r="G302" s="31"/>
      <c r="H302" s="31"/>
      <c r="I302" s="9"/>
      <c r="J302" s="9"/>
      <c r="K302" s="11"/>
      <c r="L302" s="11"/>
      <c r="M302" s="11"/>
      <c r="S302" s="11">
        <v>17</v>
      </c>
      <c r="T302" s="11">
        <v>18</v>
      </c>
      <c r="U302" s="11">
        <v>12</v>
      </c>
      <c r="V302" s="11">
        <v>2</v>
      </c>
      <c r="W302" s="11">
        <v>0</v>
      </c>
      <c r="X302" s="11">
        <v>0</v>
      </c>
      <c r="Y302" s="11">
        <v>0</v>
      </c>
      <c r="Z302" s="181">
        <v>0</v>
      </c>
      <c r="AA302" s="181">
        <v>0</v>
      </c>
      <c r="AB302" s="151">
        <v>0</v>
      </c>
    </row>
    <row r="303" spans="1:34" x14ac:dyDescent="0.55000000000000004">
      <c r="A303" s="9" t="s">
        <v>252</v>
      </c>
      <c r="B303" s="18"/>
      <c r="C303" s="31"/>
      <c r="D303" s="31"/>
      <c r="E303" s="31"/>
      <c r="F303" s="31"/>
      <c r="G303" s="31"/>
      <c r="H303" s="31"/>
      <c r="I303" s="9"/>
      <c r="J303" s="9"/>
      <c r="K303" s="11"/>
      <c r="L303" s="11"/>
      <c r="M303" s="11"/>
      <c r="S303" s="11">
        <v>2</v>
      </c>
      <c r="T303" s="11">
        <v>25</v>
      </c>
      <c r="U303" s="11">
        <v>21</v>
      </c>
      <c r="V303" s="11">
        <v>0</v>
      </c>
      <c r="W303" s="11">
        <v>0</v>
      </c>
      <c r="X303" s="11">
        <v>0</v>
      </c>
      <c r="Y303" s="11">
        <v>0</v>
      </c>
      <c r="Z303" s="181">
        <v>0</v>
      </c>
      <c r="AA303" s="181">
        <v>0</v>
      </c>
      <c r="AB303" s="151">
        <v>0</v>
      </c>
      <c r="AH303" s="2"/>
    </row>
    <row r="304" spans="1:34" x14ac:dyDescent="0.55000000000000004">
      <c r="A304" s="9" t="s">
        <v>212</v>
      </c>
      <c r="B304" s="15"/>
      <c r="C304" s="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6">
        <v>7</v>
      </c>
      <c r="P304" s="26">
        <v>9</v>
      </c>
      <c r="R304" s="11">
        <v>23</v>
      </c>
      <c r="S304" s="11">
        <v>27</v>
      </c>
      <c r="T304" s="11">
        <v>30</v>
      </c>
      <c r="U304" s="11">
        <v>35</v>
      </c>
      <c r="V304" s="11">
        <v>82</v>
      </c>
      <c r="W304" s="11">
        <v>76</v>
      </c>
      <c r="X304" s="11">
        <v>36</v>
      </c>
      <c r="Y304" s="11">
        <v>36</v>
      </c>
      <c r="Z304" s="181">
        <v>25</v>
      </c>
      <c r="AA304" s="181">
        <v>17</v>
      </c>
      <c r="AB304" s="151">
        <v>18</v>
      </c>
    </row>
    <row r="305" spans="1:28" x14ac:dyDescent="0.55000000000000004">
      <c r="A305" s="29" t="s">
        <v>293</v>
      </c>
      <c r="B305" s="72">
        <v>919</v>
      </c>
      <c r="C305" s="73">
        <v>924</v>
      </c>
      <c r="D305" s="73">
        <v>868</v>
      </c>
      <c r="E305" s="41" t="e">
        <f>#REF!+#REF!+E217+E231+#REF!+E247+#REF!</f>
        <v>#REF!</v>
      </c>
      <c r="F305" s="45" t="e">
        <f>#REF!+#REF!+F217+F231+#REF!+#REF!+F247+1</f>
        <v>#REF!</v>
      </c>
      <c r="G305" s="45" t="e">
        <f>#REF!+#REF!+G217+G231+#REF!+G247+3</f>
        <v>#REF!</v>
      </c>
      <c r="H305" s="41" t="e">
        <f>SUM(#REF!)+SUM(H217:H247)+SUM(#REF!)</f>
        <v>#REF!</v>
      </c>
      <c r="I305" s="41" t="e">
        <f>SUM(#REF!)+SUM(I217:I247)+SUM(#REF!)</f>
        <v>#REF!</v>
      </c>
      <c r="J305" s="80" t="e">
        <f>SUM(#REF!)+SUM(J217:J247)+SUM(#REF!)</f>
        <v>#REF!</v>
      </c>
      <c r="K305" s="80" t="e">
        <f>SUM(#REF!)+SUM(K217:K247)+SUM(#REF!)</f>
        <v>#REF!</v>
      </c>
      <c r="L305" s="80" t="e">
        <f>#REF!+L281+L217+L278+L231+L282+L232+L284+L285+#REF!+L235+L295+L296+L297+#REF!+#REF!+L299+L247+L292+L293+L271+L300+L301+L303+L302</f>
        <v>#REF!</v>
      </c>
      <c r="M305" s="80" t="e">
        <f>M281+M278+M282+#REF!+M284+M285+#REF!+M295+M296+M297+M299+M292+M293+M271+M300+M301+M303</f>
        <v>#REF!</v>
      </c>
      <c r="N305" s="80" t="e">
        <f>N281+N278+N282+#REF!++N291+N284+N269+N285+N294+N295+N296+N297+N299+N292+N293+N298+N271+N300+N301+N303+N302+N304+#REF!+N289+N290+N283+N275+N264+N270</f>
        <v>#REF!</v>
      </c>
      <c r="O305" s="80" t="e">
        <f>O281+O278+O282+#REF!++O291+O284+O269+O285+O294+O295+O296+O297+O299+O292+O293+O298+O271+O300+O301+O303+O302+O304+#REF!+O289+O290+O283+O275+O264+O270</f>
        <v>#REF!</v>
      </c>
      <c r="Q305" s="26">
        <v>4</v>
      </c>
      <c r="R305" s="26">
        <v>5</v>
      </c>
      <c r="S305" s="26">
        <v>8</v>
      </c>
      <c r="T305" s="11">
        <v>5</v>
      </c>
      <c r="U305" s="11">
        <v>9</v>
      </c>
      <c r="V305" s="11">
        <v>12</v>
      </c>
      <c r="W305" s="11">
        <v>11</v>
      </c>
      <c r="X305" s="11">
        <v>10</v>
      </c>
      <c r="Y305" s="11">
        <v>12</v>
      </c>
      <c r="Z305" s="181">
        <v>11</v>
      </c>
      <c r="AA305" s="181">
        <v>7</v>
      </c>
      <c r="AB305" s="151">
        <v>6</v>
      </c>
    </row>
    <row r="306" spans="1:28" x14ac:dyDescent="0.55000000000000004">
      <c r="A306" s="84" t="s">
        <v>253</v>
      </c>
      <c r="B306" s="30">
        <f>B305+B194</f>
        <v>1000</v>
      </c>
      <c r="C306" s="30">
        <v>1020</v>
      </c>
      <c r="D306" s="25">
        <v>970</v>
      </c>
      <c r="E306" s="21" t="e">
        <f t="shared" ref="E306:L306" si="36">E305+E194</f>
        <v>#REF!</v>
      </c>
      <c r="F306" s="23" t="e">
        <f t="shared" si="36"/>
        <v>#REF!</v>
      </c>
      <c r="G306" s="38" t="e">
        <f t="shared" si="36"/>
        <v>#REF!</v>
      </c>
      <c r="H306" s="38" t="e">
        <f t="shared" si="36"/>
        <v>#REF!</v>
      </c>
      <c r="I306" s="38" t="e">
        <f t="shared" si="36"/>
        <v>#REF!</v>
      </c>
      <c r="J306" s="38" t="e">
        <f t="shared" si="36"/>
        <v>#REF!</v>
      </c>
      <c r="K306" s="38" t="e">
        <f t="shared" si="36"/>
        <v>#REF!</v>
      </c>
      <c r="L306" s="38" t="e">
        <f t="shared" si="36"/>
        <v>#REF!</v>
      </c>
      <c r="M306" s="38" t="e">
        <f>M305+M262+M208</f>
        <v>#REF!</v>
      </c>
      <c r="N306" s="38" t="e">
        <f>N305+N262+N208</f>
        <v>#REF!</v>
      </c>
      <c r="O306" s="38" t="e">
        <f>O305+O262+O208</f>
        <v>#REF!</v>
      </c>
      <c r="P306" s="80" t="e">
        <f>P281+P278+P282+#REF!++P291+P284+P269+P285+P294+P295+P296+P297+P299+P292+P293+P298+P271+P300+P301+P303+P302+P304+#REF!+P289+P290+P283+P275+P264+P270</f>
        <v>#REF!</v>
      </c>
      <c r="Q306" s="80">
        <f>Q273+Q276+Q277+Q278+Q279+Q265+Q282+Q270+Q283+Q284+Q285+Q287+Q286+Q288+Q289+Q290+Q291+Q292+Q293+Q294+Q295+Q296+Q297+Q298+Q299+Q271+Q300+Q301+Q302+Q303+Q304+Q305</f>
        <v>134</v>
      </c>
      <c r="R306" s="80">
        <f>R273+R276+R277+R278+R279+R265+R282+R270+R283+R284+R285+R287+R286+R288+R289+R290+R291+R292+R293+R294+R295+R296+R297+R298+R299+R271+R300+R301+R302+R303+R304+R305</f>
        <v>236</v>
      </c>
      <c r="S306" s="80">
        <f>S273+S276+S277+S278+S279+S265+S282+S270+S283+S284+S285+S287+S286+S288+S289+S290+S291+S292+S293+S294+S295+S296+S297+S298+S299+S271+S300+S301+S302+S303+S304+S305</f>
        <v>214</v>
      </c>
      <c r="T306" s="80">
        <f>T273+T276+T277+T278+T279+T265+T282+T270+T283+T284+T285+T287+T286+T288+T289+T290+T291+T292+T293+T294+T295+T296+T297+T298+T299+T271+T300+T301+T302+T303+T304+T305</f>
        <v>324</v>
      </c>
      <c r="U306" s="80">
        <f>U265+U282+U270+U283++U292+U285+U290+U276+U277+U278+U286+U287+U288+U295+U296+U297+U298+U271+U293+U294+U299+U300+U301+U303+U302+U304+U305+U291+U289+U284+U279+U273</f>
        <v>287</v>
      </c>
      <c r="V306" s="80">
        <f t="shared" ref="V306:Z306" si="37">V282+V283++V292+V285+V290+V276+V277+V278+V286+V287+V288+V295+V296+V297+V298+V293+V294+V299+V300+V301+V303+V302+V304+V305+V291+V289+V284+V279+V273</f>
        <v>283</v>
      </c>
      <c r="W306" s="80">
        <f t="shared" si="37"/>
        <v>273</v>
      </c>
      <c r="X306" s="80">
        <f t="shared" si="37"/>
        <v>174</v>
      </c>
      <c r="Y306" s="80">
        <f t="shared" si="37"/>
        <v>176</v>
      </c>
      <c r="Z306" s="80">
        <f t="shared" si="37"/>
        <v>171</v>
      </c>
      <c r="AA306" s="80">
        <f>AA282+AA283++AA292+AA285+AA290+AA276+AA277+AA278+AA286+AA287+AA288+AA295+AA296+AA297+AA298+AA293+AA294+AA299+AA300+AA301+AA303+AA302+AA304+AA305+AA291+AA289+AA284+AA279+AA273</f>
        <v>128</v>
      </c>
      <c r="AB306" s="170">
        <f>AB282+AB283++AB292+AB285+AB290+AB276+AB277+AB278+AB286+AB287+AB288+AB295+AB296+AB297+AB298+AB293+AB294+AB299+AB300+AB301+AB303+AB302+AB304+AB305+AB291+AB289+AB284+AB279+AB273</f>
        <v>156</v>
      </c>
    </row>
    <row r="307" spans="1:28" x14ac:dyDescent="0.55000000000000004">
      <c r="A307" s="4" t="s">
        <v>254</v>
      </c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60"/>
      <c r="O307" s="60"/>
      <c r="P307" s="38" t="e">
        <f t="shared" ref="P307:U307" si="38">P306+P263+P209</f>
        <v>#REF!</v>
      </c>
      <c r="Q307" s="38">
        <f t="shared" si="38"/>
        <v>1245</v>
      </c>
      <c r="R307" s="38">
        <f t="shared" si="38"/>
        <v>1378</v>
      </c>
      <c r="S307" s="38">
        <f t="shared" si="38"/>
        <v>1309</v>
      </c>
      <c r="T307" s="38">
        <f t="shared" si="38"/>
        <v>1394</v>
      </c>
      <c r="U307" s="38">
        <f t="shared" si="38"/>
        <v>1268</v>
      </c>
      <c r="V307" s="136">
        <f t="shared" ref="V307:Z307" si="39">V209+V263+V272+V306</f>
        <v>1410</v>
      </c>
      <c r="W307" s="136">
        <f t="shared" si="39"/>
        <v>1310</v>
      </c>
      <c r="X307" s="136">
        <f t="shared" si="39"/>
        <v>1137</v>
      </c>
      <c r="Y307" s="136">
        <f t="shared" si="39"/>
        <v>1130</v>
      </c>
      <c r="Z307" s="136">
        <f t="shared" si="39"/>
        <v>1133</v>
      </c>
      <c r="AA307" s="136">
        <f>AA209+AA263+AA272+AA306</f>
        <v>980</v>
      </c>
      <c r="AB307" s="172">
        <f>AB209+AB263+AB272+AB306</f>
        <v>984</v>
      </c>
    </row>
    <row r="308" spans="1:28" x14ac:dyDescent="0.55000000000000004">
      <c r="A308" s="110" t="s">
        <v>275</v>
      </c>
      <c r="B308" s="15">
        <v>52</v>
      </c>
      <c r="C308" s="5">
        <v>62</v>
      </c>
      <c r="D308" s="5">
        <v>62</v>
      </c>
      <c r="E308" s="5">
        <v>54</v>
      </c>
      <c r="F308" s="11">
        <v>56</v>
      </c>
      <c r="G308" s="11">
        <v>51</v>
      </c>
      <c r="H308" s="11">
        <v>54</v>
      </c>
      <c r="I308" s="11">
        <v>57</v>
      </c>
      <c r="J308" s="11">
        <v>49</v>
      </c>
      <c r="K308" s="11">
        <v>49</v>
      </c>
      <c r="L308" s="11">
        <v>20</v>
      </c>
      <c r="M308" s="11">
        <v>23</v>
      </c>
      <c r="N308" s="11">
        <v>25</v>
      </c>
      <c r="O308" s="11">
        <v>23</v>
      </c>
      <c r="P308" s="11">
        <v>22</v>
      </c>
      <c r="Q308" s="1"/>
      <c r="R308" s="1"/>
      <c r="S308" s="1"/>
      <c r="T308" s="1"/>
      <c r="U308" s="1"/>
      <c r="V308" s="1"/>
      <c r="W308" s="1"/>
      <c r="X308" s="1"/>
      <c r="Y308" s="1"/>
      <c r="Z308" s="149"/>
    </row>
    <row r="309" spans="1:28" x14ac:dyDescent="0.55000000000000004">
      <c r="A309" s="10" t="s">
        <v>276</v>
      </c>
      <c r="B309" s="7"/>
      <c r="C309" s="8"/>
      <c r="D309" s="8"/>
      <c r="E309" s="8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1">
        <v>25</v>
      </c>
      <c r="R309" s="64">
        <v>27</v>
      </c>
      <c r="S309" s="64">
        <v>23</v>
      </c>
      <c r="T309" s="11">
        <v>25</v>
      </c>
      <c r="U309" s="11">
        <v>24</v>
      </c>
      <c r="V309" s="11">
        <v>23</v>
      </c>
      <c r="W309" s="11">
        <v>21</v>
      </c>
      <c r="X309" s="11">
        <v>23</v>
      </c>
      <c r="Y309" s="11">
        <f>SUM(Y310:Y311)</f>
        <v>22</v>
      </c>
      <c r="Z309" s="149">
        <v>26</v>
      </c>
      <c r="AA309" s="11">
        <v>25</v>
      </c>
      <c r="AB309" s="151">
        <f>SUM(AB310:AB311)</f>
        <v>21</v>
      </c>
    </row>
    <row r="310" spans="1:28" x14ac:dyDescent="0.55000000000000004">
      <c r="A310" s="6" t="s">
        <v>35</v>
      </c>
      <c r="B310" s="17">
        <v>17</v>
      </c>
      <c r="C310" s="7">
        <v>28</v>
      </c>
      <c r="D310" s="7">
        <v>27</v>
      </c>
      <c r="E310" s="7">
        <v>23</v>
      </c>
      <c r="F310" s="7">
        <v>21</v>
      </c>
      <c r="G310" s="7">
        <v>23</v>
      </c>
      <c r="H310" s="7">
        <v>22</v>
      </c>
      <c r="I310" s="7">
        <v>23</v>
      </c>
      <c r="J310" s="7">
        <v>17</v>
      </c>
      <c r="K310" s="17">
        <v>23</v>
      </c>
      <c r="L310" s="17">
        <v>20</v>
      </c>
      <c r="M310" s="17">
        <v>23</v>
      </c>
      <c r="N310" s="17">
        <v>25</v>
      </c>
      <c r="O310" s="17">
        <v>21</v>
      </c>
      <c r="Q310" s="17"/>
      <c r="R310" s="56">
        <v>2</v>
      </c>
      <c r="S310" s="56">
        <v>2</v>
      </c>
      <c r="T310" s="17">
        <v>0</v>
      </c>
      <c r="U310" s="11">
        <v>9</v>
      </c>
      <c r="V310" s="11">
        <v>12</v>
      </c>
      <c r="W310" s="11">
        <v>12</v>
      </c>
      <c r="X310" s="11">
        <v>15</v>
      </c>
      <c r="Y310" s="11">
        <v>10</v>
      </c>
      <c r="Z310" s="149">
        <v>10</v>
      </c>
      <c r="AA310" s="11">
        <v>11</v>
      </c>
      <c r="AB310" s="151">
        <v>11</v>
      </c>
    </row>
    <row r="311" spans="1:28" x14ac:dyDescent="0.55000000000000004">
      <c r="A311" s="59" t="s">
        <v>277</v>
      </c>
      <c r="B311" s="17"/>
      <c r="C311" s="7" t="s">
        <v>30</v>
      </c>
      <c r="D311" s="7" t="s">
        <v>30</v>
      </c>
      <c r="E311" s="7" t="s">
        <v>30</v>
      </c>
      <c r="F311" s="7" t="s">
        <v>30</v>
      </c>
      <c r="G311" s="15">
        <v>1</v>
      </c>
      <c r="H311" s="15">
        <v>3</v>
      </c>
      <c r="I311" s="15">
        <v>3</v>
      </c>
      <c r="J311" s="15">
        <v>1</v>
      </c>
      <c r="K311" s="15">
        <v>2</v>
      </c>
      <c r="L311" s="15">
        <v>2</v>
      </c>
      <c r="M311" s="15">
        <v>2</v>
      </c>
      <c r="N311" s="11">
        <v>3</v>
      </c>
      <c r="O311" s="11">
        <v>3</v>
      </c>
      <c r="P311" s="17">
        <v>21</v>
      </c>
      <c r="Q311" s="17">
        <v>22</v>
      </c>
      <c r="R311" s="56">
        <v>25</v>
      </c>
      <c r="S311" s="56">
        <v>21</v>
      </c>
      <c r="T311" s="17">
        <v>21</v>
      </c>
      <c r="U311" s="11">
        <v>15</v>
      </c>
      <c r="V311" s="11">
        <v>11</v>
      </c>
      <c r="W311" s="11">
        <v>9</v>
      </c>
      <c r="X311" s="11">
        <v>8</v>
      </c>
      <c r="Y311" s="11">
        <v>12</v>
      </c>
      <c r="Z311" s="149">
        <v>16</v>
      </c>
      <c r="AA311" s="11">
        <v>14</v>
      </c>
      <c r="AB311" s="151">
        <v>10</v>
      </c>
    </row>
    <row r="312" spans="1:28" x14ac:dyDescent="0.55000000000000004">
      <c r="A312" s="43" t="s">
        <v>278</v>
      </c>
      <c r="B312" s="14"/>
      <c r="C312" s="81"/>
      <c r="D312" s="81"/>
      <c r="E312" s="81"/>
      <c r="F312" s="81"/>
      <c r="G312" s="81"/>
      <c r="H312" s="81"/>
      <c r="I312" s="81"/>
      <c r="J312" s="81"/>
      <c r="K312" s="37"/>
      <c r="L312" s="37"/>
      <c r="M312" s="74">
        <f>M308+M311</f>
        <v>25</v>
      </c>
      <c r="N312" s="74">
        <f>N308+N311</f>
        <v>28</v>
      </c>
      <c r="O312" s="74">
        <f>O308+O311</f>
        <v>26</v>
      </c>
      <c r="P312" s="11">
        <v>4</v>
      </c>
      <c r="Q312" s="11">
        <v>5</v>
      </c>
      <c r="R312" s="64">
        <v>5</v>
      </c>
      <c r="S312" s="64">
        <v>6</v>
      </c>
      <c r="T312" s="11">
        <v>9</v>
      </c>
      <c r="U312" s="11">
        <v>10</v>
      </c>
      <c r="V312" s="11">
        <v>11</v>
      </c>
      <c r="W312" s="11">
        <v>9</v>
      </c>
      <c r="X312" s="11">
        <v>10</v>
      </c>
      <c r="Y312" s="11">
        <v>11</v>
      </c>
      <c r="Z312" s="149">
        <v>8</v>
      </c>
      <c r="AA312" s="11">
        <v>9</v>
      </c>
      <c r="AB312" s="151">
        <v>8</v>
      </c>
    </row>
    <row r="313" spans="1:28" x14ac:dyDescent="0.55000000000000004">
      <c r="A313" s="79" t="s">
        <v>31</v>
      </c>
      <c r="B313" s="15">
        <v>26</v>
      </c>
      <c r="C313" s="5">
        <v>20</v>
      </c>
      <c r="D313" s="5">
        <v>14</v>
      </c>
      <c r="E313" s="5">
        <v>16</v>
      </c>
      <c r="F313" s="11">
        <v>16</v>
      </c>
      <c r="G313" s="11">
        <v>17</v>
      </c>
      <c r="H313" s="11">
        <v>15</v>
      </c>
      <c r="I313" s="11">
        <v>7</v>
      </c>
      <c r="J313" s="11">
        <v>13</v>
      </c>
      <c r="K313" s="11">
        <v>8</v>
      </c>
      <c r="L313" s="11">
        <v>13</v>
      </c>
      <c r="M313" s="11">
        <v>9</v>
      </c>
      <c r="N313" s="11">
        <v>15</v>
      </c>
      <c r="O313" s="11">
        <v>19</v>
      </c>
      <c r="P313" s="74">
        <f>P308+P312</f>
        <v>26</v>
      </c>
      <c r="Q313" s="74">
        <f t="shared" ref="Q313:X313" si="40">Q309+Q312</f>
        <v>30</v>
      </c>
      <c r="R313" s="74">
        <f t="shared" si="40"/>
        <v>32</v>
      </c>
      <c r="S313" s="74">
        <f t="shared" si="40"/>
        <v>29</v>
      </c>
      <c r="T313" s="74">
        <f t="shared" si="40"/>
        <v>34</v>
      </c>
      <c r="U313" s="74">
        <f t="shared" si="40"/>
        <v>34</v>
      </c>
      <c r="V313" s="74">
        <f t="shared" si="40"/>
        <v>34</v>
      </c>
      <c r="W313" s="74">
        <f t="shared" si="40"/>
        <v>30</v>
      </c>
      <c r="X313" s="74">
        <f t="shared" si="40"/>
        <v>33</v>
      </c>
      <c r="Y313" s="45">
        <f>SUM(Y310:Y312)</f>
        <v>33</v>
      </c>
      <c r="Z313" s="132">
        <f>SUM(Z310:Z312)</f>
        <v>34</v>
      </c>
      <c r="AA313" s="45">
        <f>SUM(AA312, AA309)</f>
        <v>34</v>
      </c>
      <c r="AB313" s="171">
        <f>SUM(AB312, AB309)</f>
        <v>29</v>
      </c>
    </row>
    <row r="314" spans="1:28" x14ac:dyDescent="0.55000000000000004">
      <c r="A314" s="10" t="s">
        <v>279</v>
      </c>
      <c r="B314" s="7"/>
      <c r="C314" s="8"/>
      <c r="D314" s="8"/>
      <c r="E314" s="8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1">
        <v>16</v>
      </c>
      <c r="Q314" s="11">
        <v>12</v>
      </c>
      <c r="R314" s="64">
        <v>12</v>
      </c>
      <c r="S314" s="64">
        <v>15</v>
      </c>
      <c r="T314" s="11">
        <v>19</v>
      </c>
      <c r="U314" s="11">
        <v>21</v>
      </c>
      <c r="V314" s="11">
        <v>18</v>
      </c>
      <c r="W314" s="11">
        <v>21</v>
      </c>
      <c r="X314" s="11">
        <v>22</v>
      </c>
      <c r="Y314" s="11">
        <f>SUM(Y315:Y316)</f>
        <v>18</v>
      </c>
      <c r="Z314" s="149">
        <f>SUM(Z315:Z316)</f>
        <v>14</v>
      </c>
      <c r="AA314" s="11">
        <v>12</v>
      </c>
      <c r="AB314" s="151">
        <f>SUM(AB315:AB316)</f>
        <v>16</v>
      </c>
    </row>
    <row r="315" spans="1:28" x14ac:dyDescent="0.55000000000000004">
      <c r="A315" s="6" t="s">
        <v>35</v>
      </c>
      <c r="B315" s="7"/>
      <c r="C315" s="8"/>
      <c r="D315" s="8"/>
      <c r="E315" s="8"/>
      <c r="F315" s="17"/>
      <c r="G315" s="17"/>
      <c r="H315" s="17"/>
      <c r="I315" s="17"/>
      <c r="J315" s="17"/>
      <c r="K315" s="17" t="s">
        <v>30</v>
      </c>
      <c r="L315" s="17" t="s">
        <v>30</v>
      </c>
      <c r="M315" s="17" t="s">
        <v>30</v>
      </c>
      <c r="N315" s="8" t="s">
        <v>30</v>
      </c>
      <c r="O315" s="8">
        <v>1</v>
      </c>
      <c r="P315" s="17">
        <v>2</v>
      </c>
      <c r="Q315" s="17"/>
      <c r="R315" s="56">
        <v>7</v>
      </c>
      <c r="S315" s="56">
        <v>12</v>
      </c>
      <c r="T315" s="17">
        <v>16</v>
      </c>
      <c r="U315" s="17">
        <v>14</v>
      </c>
      <c r="V315" s="11">
        <v>13</v>
      </c>
      <c r="W315" s="11">
        <v>16</v>
      </c>
      <c r="X315" s="11">
        <v>16</v>
      </c>
      <c r="Y315" s="11">
        <v>13</v>
      </c>
      <c r="Z315" s="149">
        <v>12</v>
      </c>
      <c r="AA315" s="11">
        <v>9</v>
      </c>
      <c r="AB315" s="151">
        <v>10</v>
      </c>
    </row>
    <row r="316" spans="1:28" x14ac:dyDescent="0.55000000000000004">
      <c r="A316" s="6" t="s">
        <v>88</v>
      </c>
      <c r="B316" s="10"/>
      <c r="C316" s="10"/>
      <c r="D316" s="10"/>
      <c r="E316" s="10"/>
      <c r="F316" s="11" t="s">
        <v>30</v>
      </c>
      <c r="G316" s="11" t="s">
        <v>30</v>
      </c>
      <c r="H316" s="11" t="s">
        <v>30</v>
      </c>
      <c r="I316" s="11" t="s">
        <v>30</v>
      </c>
      <c r="J316" s="11">
        <v>5</v>
      </c>
      <c r="K316" s="11">
        <v>3</v>
      </c>
      <c r="L316" s="11">
        <v>2</v>
      </c>
      <c r="M316" s="11">
        <v>1</v>
      </c>
      <c r="N316" s="11">
        <v>2</v>
      </c>
      <c r="O316" s="11">
        <v>3</v>
      </c>
      <c r="P316" s="11">
        <v>2</v>
      </c>
      <c r="Q316" s="17">
        <v>6</v>
      </c>
      <c r="R316" s="56">
        <v>5</v>
      </c>
      <c r="S316" s="56">
        <v>3</v>
      </c>
      <c r="T316" s="17">
        <v>3</v>
      </c>
      <c r="U316" s="17">
        <v>7</v>
      </c>
      <c r="V316" s="11">
        <v>5</v>
      </c>
      <c r="W316" s="11">
        <v>5</v>
      </c>
      <c r="X316" s="11">
        <v>6</v>
      </c>
      <c r="Y316" s="11">
        <v>5</v>
      </c>
      <c r="Z316" s="149">
        <v>2</v>
      </c>
      <c r="AA316" s="11">
        <v>3</v>
      </c>
      <c r="AB316" s="151">
        <v>6</v>
      </c>
    </row>
    <row r="317" spans="1:28" x14ac:dyDescent="0.55000000000000004">
      <c r="A317" s="10" t="s">
        <v>280</v>
      </c>
      <c r="B317" s="16"/>
      <c r="C317" s="16"/>
      <c r="D317" s="16"/>
      <c r="E317" s="16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1">
        <v>3</v>
      </c>
      <c r="R317" s="11">
        <v>4</v>
      </c>
      <c r="S317" s="11">
        <v>3</v>
      </c>
      <c r="T317" s="11">
        <v>5</v>
      </c>
      <c r="U317" s="11">
        <v>8</v>
      </c>
      <c r="V317" s="11">
        <v>9</v>
      </c>
      <c r="W317" s="11">
        <v>7</v>
      </c>
      <c r="X317" s="17">
        <v>6</v>
      </c>
      <c r="Y317" s="11">
        <v>7</v>
      </c>
      <c r="Z317" s="149">
        <v>6</v>
      </c>
      <c r="AA317" s="11">
        <v>5</v>
      </c>
      <c r="AB317" s="151">
        <v>5</v>
      </c>
    </row>
    <row r="318" spans="1:28" x14ac:dyDescent="0.55000000000000004">
      <c r="A318" s="6" t="s">
        <v>35</v>
      </c>
      <c r="B318" s="16"/>
      <c r="C318" s="16"/>
      <c r="D318" s="16"/>
      <c r="E318" s="16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56">
        <v>3</v>
      </c>
      <c r="S318" s="56">
        <v>3</v>
      </c>
      <c r="T318" s="17">
        <v>0</v>
      </c>
      <c r="U318" s="17">
        <v>7</v>
      </c>
      <c r="V318" s="11">
        <v>9</v>
      </c>
      <c r="W318" s="11">
        <v>7</v>
      </c>
      <c r="X318" s="11">
        <v>6</v>
      </c>
      <c r="Y318" s="11">
        <v>0</v>
      </c>
      <c r="Z318" s="149">
        <v>6</v>
      </c>
      <c r="AA318" s="11">
        <v>5</v>
      </c>
      <c r="AB318" s="151">
        <v>5</v>
      </c>
    </row>
    <row r="319" spans="1:28" x14ac:dyDescent="0.55000000000000004">
      <c r="A319" s="6" t="s">
        <v>281</v>
      </c>
      <c r="Q319" s="17">
        <v>1</v>
      </c>
      <c r="R319" s="56">
        <v>1</v>
      </c>
      <c r="S319" s="56">
        <v>0</v>
      </c>
      <c r="T319" s="17">
        <v>0</v>
      </c>
      <c r="U319" s="17">
        <v>1</v>
      </c>
      <c r="V319" s="11">
        <v>0</v>
      </c>
      <c r="W319" s="11">
        <v>0</v>
      </c>
      <c r="X319" s="11">
        <v>0</v>
      </c>
      <c r="Y319" s="11">
        <v>0</v>
      </c>
      <c r="Z319" s="149">
        <v>0</v>
      </c>
      <c r="AA319" s="11">
        <v>0</v>
      </c>
      <c r="AB319" s="151">
        <v>0</v>
      </c>
    </row>
    <row r="320" spans="1:28" x14ac:dyDescent="0.55000000000000004">
      <c r="A320" s="65" t="s">
        <v>282</v>
      </c>
      <c r="B320" s="14"/>
      <c r="C320" s="81"/>
      <c r="D320" s="81"/>
      <c r="E320" s="81"/>
      <c r="F320" s="81"/>
      <c r="G320" s="81"/>
      <c r="H320" s="81"/>
      <c r="I320" s="81"/>
      <c r="J320" s="81"/>
      <c r="K320" s="37"/>
      <c r="L320" s="37"/>
      <c r="M320" s="45">
        <f>M313+M316+M319</f>
        <v>10</v>
      </c>
      <c r="N320" s="45">
        <f>N313+N316+N319</f>
        <v>17</v>
      </c>
      <c r="O320" s="45">
        <f>O313+O316+O319</f>
        <v>22</v>
      </c>
      <c r="T320" s="11">
        <v>6</v>
      </c>
      <c r="U320" s="11">
        <v>12</v>
      </c>
      <c r="V320" s="11">
        <v>28</v>
      </c>
      <c r="W320" s="11">
        <v>23</v>
      </c>
      <c r="X320" s="11">
        <v>34</v>
      </c>
      <c r="Y320" s="11">
        <v>37</v>
      </c>
      <c r="Z320" s="149">
        <v>34</v>
      </c>
      <c r="AA320" s="11">
        <v>26</v>
      </c>
      <c r="AB320" s="151">
        <v>23</v>
      </c>
    </row>
    <row r="321" spans="1:35" x14ac:dyDescent="0.55000000000000004">
      <c r="A321" s="82" t="s">
        <v>55</v>
      </c>
      <c r="B321" s="7"/>
      <c r="C321" s="8"/>
      <c r="D321" s="8"/>
      <c r="E321" s="8"/>
      <c r="F321" s="17"/>
      <c r="G321" s="17"/>
      <c r="H321" s="17"/>
      <c r="I321" s="11" t="s">
        <v>30</v>
      </c>
      <c r="J321" s="11" t="s">
        <v>30</v>
      </c>
      <c r="K321" s="11" t="s">
        <v>30</v>
      </c>
      <c r="L321" s="11">
        <v>0</v>
      </c>
      <c r="M321" s="11">
        <v>2</v>
      </c>
      <c r="N321" s="5">
        <v>2</v>
      </c>
      <c r="O321" s="5">
        <v>9</v>
      </c>
      <c r="P321" s="45">
        <f>P314+P316+P319</f>
        <v>18</v>
      </c>
      <c r="Q321" s="45">
        <f t="shared" ref="Q321:Y321" si="41">Q314+Q317+Q320</f>
        <v>15</v>
      </c>
      <c r="R321" s="74">
        <f t="shared" si="41"/>
        <v>16</v>
      </c>
      <c r="S321" s="45">
        <f t="shared" si="41"/>
        <v>18</v>
      </c>
      <c r="T321" s="45">
        <f t="shared" si="41"/>
        <v>30</v>
      </c>
      <c r="U321" s="45">
        <f t="shared" si="41"/>
        <v>41</v>
      </c>
      <c r="V321" s="45">
        <f t="shared" si="41"/>
        <v>55</v>
      </c>
      <c r="W321" s="45">
        <f t="shared" si="41"/>
        <v>51</v>
      </c>
      <c r="X321" s="45">
        <f t="shared" si="41"/>
        <v>62</v>
      </c>
      <c r="Y321" s="45">
        <f t="shared" si="41"/>
        <v>62</v>
      </c>
      <c r="Z321" s="132">
        <f>Z314+Z317+Z320</f>
        <v>54</v>
      </c>
      <c r="AA321" s="132">
        <f>AA314+AA317+AA320</f>
        <v>43</v>
      </c>
      <c r="AB321" s="171">
        <f>AB314+AB317+AB320</f>
        <v>44</v>
      </c>
    </row>
    <row r="322" spans="1:35" x14ac:dyDescent="0.55000000000000004">
      <c r="A322" s="9" t="s">
        <v>283</v>
      </c>
      <c r="M322" s="45">
        <f>SUM(M321:M321)</f>
        <v>2</v>
      </c>
      <c r="N322" s="45">
        <f>SUM(N321:N321)</f>
        <v>2</v>
      </c>
      <c r="O322" s="45">
        <f>SUM(O321:O321)</f>
        <v>9</v>
      </c>
      <c r="P322" s="11">
        <v>7</v>
      </c>
      <c r="Q322" s="11">
        <v>3</v>
      </c>
      <c r="R322" s="11">
        <v>1</v>
      </c>
      <c r="S322" s="11">
        <v>1</v>
      </c>
      <c r="T322" s="11">
        <v>0</v>
      </c>
      <c r="U322" s="11">
        <v>0</v>
      </c>
      <c r="V322" s="11">
        <v>1</v>
      </c>
      <c r="W322" s="11">
        <v>0</v>
      </c>
      <c r="X322" s="11">
        <v>0</v>
      </c>
      <c r="Y322" s="11">
        <v>0</v>
      </c>
      <c r="Z322" s="149">
        <v>0</v>
      </c>
      <c r="AA322" s="11">
        <v>0</v>
      </c>
      <c r="AB322" s="151">
        <v>0</v>
      </c>
    </row>
    <row r="323" spans="1:35" x14ac:dyDescent="0.55000000000000004">
      <c r="A323" s="82" t="s">
        <v>61</v>
      </c>
      <c r="M323" s="87">
        <f>M320+M312+M322</f>
        <v>37</v>
      </c>
      <c r="N323" s="87">
        <f>N320+N312+N322</f>
        <v>47</v>
      </c>
      <c r="O323" s="87">
        <f>O320+O312+O322</f>
        <v>57</v>
      </c>
      <c r="P323" s="45">
        <f>SUM(P322:P322)</f>
        <v>7</v>
      </c>
      <c r="Q323" s="45">
        <f t="shared" ref="Q323:X323" si="42">SUM(Q322:Q322)</f>
        <v>3</v>
      </c>
      <c r="R323" s="45">
        <f t="shared" si="42"/>
        <v>1</v>
      </c>
      <c r="S323" s="45">
        <f t="shared" si="42"/>
        <v>1</v>
      </c>
      <c r="T323" s="45">
        <f t="shared" si="42"/>
        <v>0</v>
      </c>
      <c r="U323" s="45">
        <f t="shared" si="42"/>
        <v>0</v>
      </c>
      <c r="V323" s="45">
        <f t="shared" si="42"/>
        <v>1</v>
      </c>
      <c r="W323" s="45">
        <f t="shared" si="42"/>
        <v>0</v>
      </c>
      <c r="X323" s="45">
        <f t="shared" si="42"/>
        <v>0</v>
      </c>
      <c r="Y323" s="45">
        <f>SUM(Y322:Y322)</f>
        <v>0</v>
      </c>
      <c r="Z323" s="132">
        <f>SUM(Z322:Z322)</f>
        <v>0</v>
      </c>
      <c r="AA323" s="132">
        <f>SUM(AA322:AA322)</f>
        <v>0</v>
      </c>
      <c r="AB323" s="171">
        <f>SUM(AB322:AB322)</f>
        <v>0</v>
      </c>
    </row>
    <row r="324" spans="1:35" x14ac:dyDescent="0.55000000000000004">
      <c r="A324" s="88" t="s">
        <v>284</v>
      </c>
      <c r="P324" s="87">
        <f>P321+P313+P323</f>
        <v>51</v>
      </c>
      <c r="Q324" s="87">
        <f t="shared" ref="Q324:X324" si="43">Q321+Q313+Q323</f>
        <v>48</v>
      </c>
      <c r="R324" s="87">
        <f t="shared" si="43"/>
        <v>49</v>
      </c>
      <c r="S324" s="87">
        <f t="shared" si="43"/>
        <v>48</v>
      </c>
      <c r="T324" s="87">
        <f t="shared" si="43"/>
        <v>64</v>
      </c>
      <c r="U324" s="87">
        <f t="shared" si="43"/>
        <v>75</v>
      </c>
      <c r="V324" s="87">
        <f t="shared" si="43"/>
        <v>90</v>
      </c>
      <c r="W324" s="87">
        <f>W321+W313+W323</f>
        <v>81</v>
      </c>
      <c r="X324" s="87">
        <f t="shared" si="43"/>
        <v>95</v>
      </c>
      <c r="Y324" s="23">
        <f>Y313+Y321+Y323</f>
        <v>95</v>
      </c>
      <c r="Z324" s="137">
        <f>Z313+Z321+Z323</f>
        <v>88</v>
      </c>
      <c r="AA324" s="137">
        <f>AA313+AA321+AA323</f>
        <v>77</v>
      </c>
      <c r="AB324" s="174">
        <f>AB313+AB321+AB323</f>
        <v>73</v>
      </c>
    </row>
    <row r="325" spans="1:35" x14ac:dyDescent="0.55000000000000004">
      <c r="B325" s="36">
        <v>2518</v>
      </c>
      <c r="C325" s="36" t="e">
        <f>C102+C135+C156+C306+#REF!+#REF!+C35+#REF!</f>
        <v>#REF!</v>
      </c>
      <c r="D325" s="36" t="e">
        <f>D61+D102+D135+D156+D306+#REF!+#REF!+D35+#REF!+D9</f>
        <v>#REF!</v>
      </c>
      <c r="E325" s="36" t="e">
        <f>E61+E102+E135+E178+E156+E306+#REF!+E35+#REF!+E9</f>
        <v>#REF!</v>
      </c>
      <c r="F325" s="36" t="e">
        <f>F61+F102+F135+F178+F156+F306+#REF!+F35+#REF!+F9</f>
        <v>#REF!</v>
      </c>
      <c r="G325" s="36" t="e">
        <f>G61+G102+G135+G178+G156+G306+#REF!+G35+#REF!+G9</f>
        <v>#REF!</v>
      </c>
      <c r="H325" s="36" t="e">
        <f>H61+H102+H306+#REF!+H146+H185+#REF!</f>
        <v>#REF!</v>
      </c>
      <c r="I325" s="36" t="e">
        <f>I61+I102+I306+#REF!+I146+I185+#REF!</f>
        <v>#REF!</v>
      </c>
      <c r="J325" s="36" t="e">
        <f>J61+J102+J306+#REF!+J146+J185+#REF!</f>
        <v>#REF!</v>
      </c>
      <c r="K325" s="36" t="e">
        <f>K61+K102+K306+#REF!+K146+K185+#REF!</f>
        <v>#REF!</v>
      </c>
      <c r="L325" s="36" t="e">
        <f>L61+L102+L146+L185+L306+#REF!+#REF!+#REF!+#REF!+L323</f>
        <v>#REF!</v>
      </c>
      <c r="M325" s="30" t="e">
        <f>M61+M102+M146+M185+M306+#REF!+#REF!+#REF!+#REF!+M323</f>
        <v>#REF!</v>
      </c>
      <c r="N325" s="30" t="e">
        <f>N61+N102+N146+N185+N306+#REF!+N323</f>
        <v>#REF!</v>
      </c>
      <c r="O325" s="30" t="e">
        <f>O61+O102+O146+O185+O306+#REF!+O323</f>
        <v>#REF!</v>
      </c>
      <c r="Q325" s="1"/>
      <c r="R325" s="1"/>
      <c r="S325" s="1"/>
      <c r="T325" s="1"/>
      <c r="U325" s="1"/>
      <c r="V325" s="1"/>
      <c r="W325" s="1"/>
      <c r="X325" s="1"/>
      <c r="Y325" s="1"/>
      <c r="Z325" s="149"/>
    </row>
    <row r="326" spans="1:35" x14ac:dyDescent="0.55000000000000004">
      <c r="A326" s="35" t="s">
        <v>285</v>
      </c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21" t="e">
        <f>L11+L88+L109+L165+L208+L8+#REF!+L312</f>
        <v>#REF!</v>
      </c>
      <c r="M326" s="21" t="e">
        <f>M11+M88+M109+M165+M208+M8+#REF!+M312</f>
        <v>#REF!</v>
      </c>
      <c r="N326" s="21" t="e">
        <f>N11+N88+N109+N165+N208+N8+N312</f>
        <v>#REF!</v>
      </c>
      <c r="O326" s="21" t="e">
        <f>O11+O88+O109+O165+O208+O8+O312</f>
        <v>#REF!</v>
      </c>
      <c r="P326" s="30" t="e">
        <f>P61+P102+P146+P185+P307+#REF!+P324</f>
        <v>#REF!</v>
      </c>
      <c r="Q326" s="30" t="e">
        <f>Q61+Q102+Q146+Q185+Q307+#REF!+Q324</f>
        <v>#REF!</v>
      </c>
      <c r="R326" s="30" t="e">
        <f>R61+R102+R146+R185+R307+#REF!+R324</f>
        <v>#REF!</v>
      </c>
      <c r="S326" s="138" t="e">
        <f>S61+S102+S146+S185+S307+#REF!+S324</f>
        <v>#REF!</v>
      </c>
      <c r="T326" s="30">
        <f t="shared" ref="T326:V326" si="44">T61+T102+T146+T185+T307+T324</f>
        <v>3357</v>
      </c>
      <c r="U326" s="30">
        <f t="shared" si="44"/>
        <v>3274</v>
      </c>
      <c r="V326" s="30">
        <f t="shared" si="44"/>
        <v>3502</v>
      </c>
      <c r="W326" s="30">
        <f t="shared" ref="W326:AB326" si="45">W61+W102+W146+W185+W307+W324</f>
        <v>3462</v>
      </c>
      <c r="X326" s="30">
        <f t="shared" si="45"/>
        <v>3145</v>
      </c>
      <c r="Y326" s="30">
        <f t="shared" si="45"/>
        <v>3266</v>
      </c>
      <c r="Z326" s="30">
        <f t="shared" si="45"/>
        <v>3279</v>
      </c>
      <c r="AA326" s="30">
        <f t="shared" si="45"/>
        <v>3304</v>
      </c>
      <c r="AB326" s="30">
        <f t="shared" si="45"/>
        <v>3334</v>
      </c>
    </row>
    <row r="327" spans="1:35" x14ac:dyDescent="0.55000000000000004">
      <c r="A327" s="35" t="s">
        <v>31</v>
      </c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 t="e">
        <f>L48+L98+L136+L178+L217+L231+L232+L235+#REF!+#REF!+L247+L300+L301+L303+L302+L25+#REF!+#REF!+L320</f>
        <v>#REF!</v>
      </c>
      <c r="M327" s="30" t="e">
        <f>M48+M98+M136+M178+M262+M25+#REF!+#REF!+M320</f>
        <v>#REF!</v>
      </c>
      <c r="N327" s="30" t="e">
        <f>N48+N98+N136+N178+N262+N25+N320</f>
        <v>#REF!</v>
      </c>
      <c r="O327" s="30" t="e">
        <f>O48+O98+O136+O178+O262+O25+O320</f>
        <v>#REF!</v>
      </c>
      <c r="P327" s="21" t="e">
        <f>P11+P88+P109+P165+P209+#REF!+P313</f>
        <v>#REF!</v>
      </c>
      <c r="Q327" s="21" t="e">
        <f>Q11+Q88+Q109+Q165+Q209+#REF!+Q313</f>
        <v>#REF!</v>
      </c>
      <c r="R327" s="21" t="e">
        <f>R11+R88+R109+R165+R209+#REF!+R313</f>
        <v>#REF!</v>
      </c>
      <c r="S327" s="21" t="e">
        <f>S11+S88+S109+S165+S209+#REF!+S313</f>
        <v>#REF!</v>
      </c>
      <c r="T327" s="21">
        <f>T11+T88+T109+T165+T209+T313</f>
        <v>529</v>
      </c>
      <c r="U327" s="21">
        <f>U11+U88+U109+U165+U209+U313</f>
        <v>579</v>
      </c>
      <c r="V327" s="139">
        <f>V11+V88+V109+V165+V209+V313</f>
        <v>629</v>
      </c>
      <c r="W327" s="180">
        <f t="shared" ref="W327:AB327" si="46">W11+W88+W109+W165+W209+W313</f>
        <v>708</v>
      </c>
      <c r="X327" s="180">
        <f t="shared" si="46"/>
        <v>731</v>
      </c>
      <c r="Y327" s="180">
        <f t="shared" si="46"/>
        <v>847</v>
      </c>
      <c r="Z327" s="180">
        <f t="shared" si="46"/>
        <v>838</v>
      </c>
      <c r="AA327" s="180">
        <f t="shared" si="46"/>
        <v>827</v>
      </c>
      <c r="AB327" s="180">
        <f t="shared" si="46"/>
        <v>795</v>
      </c>
      <c r="AE327" s="11"/>
      <c r="AF327" s="11"/>
      <c r="AG327" s="181"/>
      <c r="AH327" s="11"/>
      <c r="AI327" s="177"/>
    </row>
    <row r="328" spans="1:35" x14ac:dyDescent="0.55000000000000004">
      <c r="A328" s="35" t="s">
        <v>55</v>
      </c>
      <c r="B328" s="10"/>
      <c r="C328" s="10"/>
      <c r="D328" s="10"/>
      <c r="E328" s="10"/>
      <c r="F328" s="42"/>
      <c r="G328" s="11"/>
      <c r="H328" s="11"/>
      <c r="I328" s="30"/>
      <c r="K328" s="26"/>
      <c r="L328" s="21" t="e">
        <f>L60+L101+L145+L184+L281+L278+L282+L284+L285+L296+L297+L299+L292+L293+L271+L50+#REF!+#REF!+#REF!</f>
        <v>#REF!</v>
      </c>
      <c r="M328" s="21" t="e">
        <f>M60+M101+M145+M184+M305+#REF!+M50+#REF!+#REF!+M322</f>
        <v>#REF!</v>
      </c>
      <c r="N328" s="21" t="e">
        <f>N60+N101+N145+N184+N305+N50+N322</f>
        <v>#REF!</v>
      </c>
      <c r="O328" s="21" t="e">
        <f>O60+O101+O145+O184+O305+O50+O322</f>
        <v>#REF!</v>
      </c>
      <c r="P328" s="30" t="e">
        <f>P48+P98+P136+P178+P263+#REF!+P321</f>
        <v>#REF!</v>
      </c>
      <c r="Q328" s="30" t="e">
        <f>Q48+Q98+Q136+Q178+Q263+#REF!+Q321</f>
        <v>#REF!</v>
      </c>
      <c r="R328" s="30" t="e">
        <f>R48+R98+R136+R178+R263+#REF!+R321</f>
        <v>#REF!</v>
      </c>
      <c r="S328" s="30" t="e">
        <f>S48+S98+S136+S178+S263+#REF!+S321</f>
        <v>#REF!</v>
      </c>
      <c r="T328" s="179">
        <f t="shared" ref="T328:V328" si="47">T48+T98+T136+T178+T263+T321</f>
        <v>2333</v>
      </c>
      <c r="U328" s="179">
        <f t="shared" si="47"/>
        <v>2274</v>
      </c>
      <c r="V328" s="179">
        <f t="shared" si="47"/>
        <v>2218</v>
      </c>
      <c r="W328" s="179">
        <f t="shared" ref="W328:AB328" si="48">W48+W98+W136+W178+W263+W321</f>
        <v>2091</v>
      </c>
      <c r="X328" s="179">
        <f t="shared" si="48"/>
        <v>2064</v>
      </c>
      <c r="Y328" s="179">
        <f t="shared" si="48"/>
        <v>2042</v>
      </c>
      <c r="Z328" s="179">
        <f t="shared" si="48"/>
        <v>2093</v>
      </c>
      <c r="AA328" s="179">
        <f t="shared" si="48"/>
        <v>2209</v>
      </c>
      <c r="AB328" s="179">
        <f t="shared" si="48"/>
        <v>2257</v>
      </c>
    </row>
    <row r="329" spans="1:35" x14ac:dyDescent="0.55000000000000004">
      <c r="A329" s="35" t="s">
        <v>286</v>
      </c>
      <c r="P329" s="21" t="e">
        <f>P60+P101+P145+P184+P306+#REF!+P323</f>
        <v>#REF!</v>
      </c>
      <c r="Q329" s="21" t="e">
        <f>Q60+Q101+Q145+Q184+Q306+#REF!+Q323</f>
        <v>#REF!</v>
      </c>
      <c r="R329" s="21" t="e">
        <f>R60+R101+R145+R184+R306+#REF!+R323</f>
        <v>#REF!</v>
      </c>
      <c r="S329" s="21" t="e">
        <f>S60+S101+S145+S184+S306+#REF!+S323</f>
        <v>#REF!</v>
      </c>
      <c r="T329" s="180">
        <f t="shared" ref="T329:V329" si="49">T60+T101+T145+T184+T306+T323+T272</f>
        <v>571</v>
      </c>
      <c r="U329" s="180">
        <f t="shared" si="49"/>
        <v>503</v>
      </c>
      <c r="V329" s="180">
        <f t="shared" si="49"/>
        <v>655</v>
      </c>
      <c r="W329" s="180">
        <f t="shared" ref="W329:AB329" si="50">W60+W101+W145+W184+W306+W323+W272</f>
        <v>663</v>
      </c>
      <c r="X329" s="180">
        <f t="shared" si="50"/>
        <v>350</v>
      </c>
      <c r="Y329" s="180">
        <f t="shared" si="50"/>
        <v>377</v>
      </c>
      <c r="Z329" s="180">
        <f t="shared" si="50"/>
        <v>348</v>
      </c>
      <c r="AA329" s="180">
        <f t="shared" si="50"/>
        <v>268</v>
      </c>
      <c r="AB329" s="180">
        <f t="shared" si="50"/>
        <v>282</v>
      </c>
    </row>
    <row r="330" spans="1:35" s="148" customFormat="1" x14ac:dyDescent="0.55000000000000004">
      <c r="A330" s="29" t="s">
        <v>287</v>
      </c>
      <c r="B330" s="144"/>
      <c r="C330" s="145"/>
      <c r="D330" s="145"/>
      <c r="E330" s="145"/>
      <c r="F330" s="145"/>
      <c r="G330" s="145"/>
      <c r="H330" s="145"/>
      <c r="I330" s="145"/>
      <c r="J330" s="145"/>
      <c r="K330" s="146"/>
      <c r="L330" s="146"/>
      <c r="M330" s="146"/>
      <c r="N330" s="144"/>
      <c r="O330" s="144"/>
      <c r="P330" s="144"/>
      <c r="Q330" s="144"/>
      <c r="R330" s="144"/>
      <c r="S330" s="144"/>
      <c r="T330" s="144"/>
      <c r="U330" s="144"/>
      <c r="V330" s="144"/>
      <c r="W330" s="144"/>
      <c r="X330" s="144"/>
      <c r="Y330" s="144"/>
      <c r="Z330" s="147"/>
      <c r="AA330" s="11"/>
      <c r="AB330" s="151"/>
    </row>
    <row r="331" spans="1:35" s="148" customFormat="1" x14ac:dyDescent="0.55000000000000004">
      <c r="A331" s="10" t="s">
        <v>288</v>
      </c>
      <c r="B331" s="144"/>
      <c r="C331" s="145"/>
      <c r="D331" s="145"/>
      <c r="E331" s="145"/>
      <c r="F331" s="145"/>
      <c r="G331" s="145"/>
      <c r="H331" s="145"/>
      <c r="I331" s="145"/>
      <c r="J331" s="145"/>
      <c r="K331" s="146"/>
      <c r="L331" s="146"/>
      <c r="M331" s="146"/>
      <c r="N331" s="144"/>
      <c r="O331" s="144"/>
      <c r="P331" s="144"/>
      <c r="Q331" s="144"/>
      <c r="R331" s="144"/>
      <c r="S331" s="144"/>
      <c r="T331" s="144"/>
      <c r="U331" s="144"/>
      <c r="V331" s="144"/>
      <c r="W331" s="144"/>
      <c r="X331" s="144"/>
      <c r="Y331" s="144"/>
      <c r="Z331" s="147"/>
      <c r="AA331" s="11"/>
      <c r="AB331" s="151"/>
    </row>
    <row r="332" spans="1:35" s="148" customFormat="1" x14ac:dyDescent="0.55000000000000004">
      <c r="A332" s="10" t="s">
        <v>289</v>
      </c>
      <c r="B332" s="146"/>
      <c r="C332" s="146"/>
      <c r="D332" s="146"/>
      <c r="E332" s="146"/>
      <c r="F332" s="145"/>
      <c r="G332" s="145"/>
      <c r="H332" s="145"/>
      <c r="I332" s="145"/>
      <c r="J332" s="145"/>
      <c r="K332" s="146"/>
      <c r="L332" s="146"/>
      <c r="M332" s="146"/>
      <c r="N332" s="144"/>
      <c r="O332" s="144"/>
      <c r="P332" s="144"/>
      <c r="Q332" s="144"/>
      <c r="R332" s="144"/>
      <c r="S332" s="144"/>
      <c r="T332" s="144"/>
      <c r="U332" s="144"/>
      <c r="V332" s="144"/>
      <c r="W332" s="144"/>
      <c r="X332" s="144"/>
      <c r="Y332" s="144"/>
      <c r="Z332" s="147"/>
      <c r="AA332" s="11"/>
      <c r="AB332" s="151"/>
    </row>
    <row r="333" spans="1:35" s="148" customFormat="1" x14ac:dyDescent="0.55000000000000004">
      <c r="A333" s="29" t="s">
        <v>290</v>
      </c>
      <c r="B333" s="146"/>
      <c r="C333" s="146"/>
      <c r="D333" s="146"/>
      <c r="E333" s="146"/>
      <c r="F333" s="145"/>
      <c r="G333" s="145"/>
      <c r="H333" s="145"/>
      <c r="I333" s="145"/>
      <c r="J333" s="145"/>
      <c r="K333" s="146"/>
      <c r="L333" s="146"/>
      <c r="M333" s="146"/>
      <c r="N333" s="144"/>
      <c r="O333" s="144"/>
      <c r="P333" s="144"/>
      <c r="Q333" s="144"/>
      <c r="R333" s="144"/>
      <c r="S333" s="144"/>
      <c r="T333" s="144"/>
      <c r="U333" s="144"/>
      <c r="V333" s="144"/>
      <c r="W333" s="144"/>
      <c r="X333" s="144"/>
      <c r="Y333" s="144"/>
      <c r="Z333" s="147"/>
      <c r="AA333" s="11"/>
      <c r="AB333" s="151"/>
    </row>
    <row r="334" spans="1:35" s="148" customFormat="1" x14ac:dyDescent="0.55000000000000004">
      <c r="A334" s="29" t="s">
        <v>291</v>
      </c>
      <c r="B334" s="146"/>
      <c r="C334" s="146"/>
      <c r="D334" s="146"/>
      <c r="E334" s="146"/>
      <c r="F334" s="146"/>
      <c r="G334" s="146"/>
      <c r="H334" s="146"/>
      <c r="I334" s="146"/>
      <c r="J334" s="146"/>
      <c r="K334" s="146"/>
      <c r="L334" s="146"/>
      <c r="M334" s="146"/>
      <c r="N334" s="144"/>
      <c r="O334" s="144"/>
      <c r="P334" s="144"/>
      <c r="Q334" s="144"/>
      <c r="R334" s="144"/>
      <c r="S334" s="144"/>
      <c r="T334" s="144"/>
      <c r="U334" s="144"/>
      <c r="V334" s="144"/>
      <c r="W334" s="144"/>
      <c r="X334" s="144"/>
      <c r="Y334" s="144"/>
      <c r="Z334" s="147"/>
      <c r="AA334" s="11"/>
      <c r="AB334" s="151"/>
    </row>
    <row r="335" spans="1:35" x14ac:dyDescent="0.55000000000000004">
      <c r="A335" s="10"/>
      <c r="U335" s="11"/>
      <c r="Y335" s="11"/>
      <c r="Z335" s="149"/>
    </row>
    <row r="336" spans="1:35" x14ac:dyDescent="0.55000000000000004">
      <c r="U336" s="11"/>
      <c r="Y336" s="11"/>
      <c r="Z336" s="149"/>
    </row>
    <row r="337" spans="1:26" x14ac:dyDescent="0.55000000000000004">
      <c r="U337" s="11"/>
      <c r="Y337" s="11"/>
      <c r="Z337" s="149"/>
    </row>
    <row r="338" spans="1:26" x14ac:dyDescent="0.55000000000000004">
      <c r="U338" s="11"/>
      <c r="Y338" s="11"/>
      <c r="Z338" s="149"/>
    </row>
    <row r="339" spans="1:26" x14ac:dyDescent="0.55000000000000004">
      <c r="U339" s="11"/>
      <c r="Y339" s="11"/>
      <c r="Z339" s="149"/>
    </row>
    <row r="340" spans="1:26" x14ac:dyDescent="0.55000000000000004">
      <c r="U340" s="11"/>
      <c r="Y340" s="11"/>
      <c r="Z340" s="149"/>
    </row>
    <row r="341" spans="1:26" x14ac:dyDescent="0.55000000000000004">
      <c r="U341" s="11"/>
      <c r="Y341" s="11"/>
      <c r="Z341" s="149"/>
    </row>
    <row r="342" spans="1:26" x14ac:dyDescent="0.55000000000000004">
      <c r="U342" s="11"/>
      <c r="Y342" s="11"/>
      <c r="Z342" s="149"/>
    </row>
    <row r="343" spans="1:26" x14ac:dyDescent="0.55000000000000004">
      <c r="U343" s="11"/>
      <c r="Y343" s="11"/>
      <c r="Z343" s="149"/>
    </row>
    <row r="344" spans="1:26" x14ac:dyDescent="0.55000000000000004">
      <c r="U344" s="11"/>
      <c r="Y344" s="11"/>
      <c r="Z344" s="149"/>
    </row>
    <row r="345" spans="1:26" x14ac:dyDescent="0.55000000000000004">
      <c r="U345" s="11"/>
      <c r="Y345" s="11"/>
      <c r="Z345" s="149"/>
    </row>
    <row r="346" spans="1:26" x14ac:dyDescent="0.55000000000000004">
      <c r="U346" s="11"/>
      <c r="Y346" s="11"/>
      <c r="Z346" s="149"/>
    </row>
    <row r="347" spans="1:26" x14ac:dyDescent="0.55000000000000004">
      <c r="U347" s="11"/>
      <c r="Y347" s="11"/>
      <c r="Z347" s="149"/>
    </row>
    <row r="348" spans="1:26" x14ac:dyDescent="0.55000000000000004">
      <c r="U348" s="11"/>
      <c r="Y348" s="11"/>
      <c r="Z348" s="149"/>
    </row>
    <row r="349" spans="1:26" x14ac:dyDescent="0.55000000000000004">
      <c r="B349" s="10"/>
      <c r="C349" s="10"/>
      <c r="D349" s="10"/>
      <c r="E349" s="10"/>
      <c r="F349" s="10"/>
      <c r="G349" s="10"/>
      <c r="H349" s="10"/>
      <c r="I349" s="10"/>
      <c r="J349" s="10"/>
      <c r="U349" s="11"/>
      <c r="V349" s="30"/>
      <c r="Y349" s="11"/>
      <c r="Z349" s="149"/>
    </row>
    <row r="350" spans="1:26" x14ac:dyDescent="0.55000000000000004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U350" s="11"/>
      <c r="V350" s="30"/>
      <c r="Y350" s="11"/>
      <c r="Z350" s="149"/>
    </row>
    <row r="351" spans="1:26" x14ac:dyDescent="0.55000000000000004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U351" s="11"/>
      <c r="V351" s="30"/>
      <c r="Y351" s="11"/>
      <c r="Z351" s="149"/>
    </row>
    <row r="352" spans="1:26" x14ac:dyDescent="0.55000000000000004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U352" s="11"/>
      <c r="V352" s="30"/>
      <c r="Y352" s="11"/>
      <c r="Z352" s="149"/>
    </row>
    <row r="353" spans="1:26" x14ac:dyDescent="0.55000000000000004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U353" s="11"/>
      <c r="V353" s="30"/>
      <c r="Y353" s="11"/>
      <c r="Z353" s="149"/>
    </row>
    <row r="354" spans="1:26" x14ac:dyDescent="0.55000000000000004">
      <c r="A354" s="10"/>
      <c r="U354" s="11"/>
      <c r="Y354" s="11"/>
      <c r="Z354" s="149"/>
    </row>
    <row r="355" spans="1:26" x14ac:dyDescent="0.55000000000000004">
      <c r="U355" s="11"/>
      <c r="Y355" s="11"/>
      <c r="Z355" s="149"/>
    </row>
    <row r="356" spans="1:26" x14ac:dyDescent="0.55000000000000004">
      <c r="U356" s="11"/>
      <c r="Y356" s="11"/>
      <c r="Z356" s="149"/>
    </row>
    <row r="357" spans="1:26" x14ac:dyDescent="0.55000000000000004">
      <c r="U357" s="11"/>
      <c r="Y357" s="11"/>
      <c r="Z357" s="149"/>
    </row>
    <row r="358" spans="1:26" x14ac:dyDescent="0.55000000000000004">
      <c r="U358" s="11"/>
      <c r="Y358" s="11"/>
      <c r="Z358" s="149"/>
    </row>
    <row r="359" spans="1:26" x14ac:dyDescent="0.55000000000000004">
      <c r="A359" s="10"/>
      <c r="U359" s="11"/>
      <c r="Y359" s="11"/>
      <c r="Z359" s="149"/>
    </row>
    <row r="360" spans="1:26" x14ac:dyDescent="0.55000000000000004">
      <c r="U360" s="11"/>
      <c r="Y360" s="11"/>
      <c r="Z360" s="149"/>
    </row>
    <row r="361" spans="1:26" x14ac:dyDescent="0.55000000000000004">
      <c r="U361" s="11"/>
      <c r="Y361" s="11"/>
      <c r="Z361" s="149"/>
    </row>
    <row r="362" spans="1:26" x14ac:dyDescent="0.55000000000000004">
      <c r="U362" s="11"/>
      <c r="Y362" s="11"/>
      <c r="Z362" s="149"/>
    </row>
    <row r="363" spans="1:26" x14ac:dyDescent="0.55000000000000004">
      <c r="U363" s="11"/>
      <c r="Y363" s="11"/>
      <c r="Z363" s="149"/>
    </row>
    <row r="364" spans="1:26" x14ac:dyDescent="0.55000000000000004">
      <c r="U364" s="11"/>
      <c r="Y364" s="11"/>
      <c r="Z364" s="149"/>
    </row>
    <row r="365" spans="1:26" x14ac:dyDescent="0.55000000000000004">
      <c r="U365" s="11"/>
      <c r="Y365" s="11"/>
      <c r="Z365" s="149"/>
    </row>
    <row r="366" spans="1:26" x14ac:dyDescent="0.55000000000000004">
      <c r="U366" s="11"/>
      <c r="Y366" s="11"/>
      <c r="Z366" s="149"/>
    </row>
    <row r="367" spans="1:26" x14ac:dyDescent="0.55000000000000004">
      <c r="U367" s="11"/>
      <c r="Y367" s="11"/>
      <c r="Z367" s="149"/>
    </row>
    <row r="368" spans="1:26" x14ac:dyDescent="0.55000000000000004">
      <c r="U368" s="11"/>
      <c r="Y368" s="11"/>
      <c r="Z368" s="149"/>
    </row>
    <row r="369" spans="21:26" x14ac:dyDescent="0.55000000000000004">
      <c r="U369" s="11"/>
      <c r="Y369" s="11"/>
      <c r="Z369" s="149"/>
    </row>
    <row r="370" spans="21:26" x14ac:dyDescent="0.55000000000000004">
      <c r="U370" s="11"/>
      <c r="Y370" s="11"/>
      <c r="Z370" s="149"/>
    </row>
    <row r="371" spans="21:26" x14ac:dyDescent="0.55000000000000004">
      <c r="U371" s="11"/>
      <c r="Y371" s="11"/>
      <c r="Z371" s="149"/>
    </row>
    <row r="372" spans="21:26" x14ac:dyDescent="0.55000000000000004">
      <c r="U372" s="11"/>
      <c r="Y372" s="11"/>
      <c r="Z372" s="149"/>
    </row>
    <row r="373" spans="21:26" x14ac:dyDescent="0.55000000000000004">
      <c r="U373" s="11"/>
      <c r="Y373" s="11"/>
      <c r="Z373" s="149"/>
    </row>
    <row r="374" spans="21:26" x14ac:dyDescent="0.55000000000000004">
      <c r="U374" s="11"/>
      <c r="Y374" s="11"/>
      <c r="Z374" s="149"/>
    </row>
    <row r="375" spans="21:26" x14ac:dyDescent="0.55000000000000004">
      <c r="U375" s="11"/>
      <c r="Y375" s="11"/>
      <c r="Z375" s="149"/>
    </row>
    <row r="376" spans="21:26" x14ac:dyDescent="0.55000000000000004">
      <c r="U376" s="11"/>
      <c r="Y376" s="11"/>
      <c r="Z376" s="149"/>
    </row>
    <row r="377" spans="21:26" x14ac:dyDescent="0.55000000000000004">
      <c r="U377" s="11"/>
      <c r="Y377" s="11"/>
      <c r="Z377" s="149"/>
    </row>
    <row r="378" spans="21:26" x14ac:dyDescent="0.55000000000000004">
      <c r="U378" s="11"/>
      <c r="Y378" s="11"/>
      <c r="Z378" s="149"/>
    </row>
    <row r="379" spans="21:26" x14ac:dyDescent="0.55000000000000004">
      <c r="U379" s="11"/>
      <c r="Y379" s="11"/>
      <c r="Z379" s="149"/>
    </row>
    <row r="380" spans="21:26" x14ac:dyDescent="0.55000000000000004">
      <c r="U380" s="11"/>
      <c r="Y380" s="11"/>
      <c r="Z380" s="149"/>
    </row>
    <row r="381" spans="21:26" x14ac:dyDescent="0.55000000000000004">
      <c r="U381" s="11"/>
      <c r="Y381" s="11"/>
      <c r="Z381" s="149"/>
    </row>
    <row r="382" spans="21:26" x14ac:dyDescent="0.55000000000000004">
      <c r="U382" s="11"/>
      <c r="Y382" s="11"/>
      <c r="Z382" s="149"/>
    </row>
    <row r="383" spans="21:26" x14ac:dyDescent="0.55000000000000004">
      <c r="U383" s="11"/>
      <c r="Y383" s="11"/>
      <c r="Z383" s="149"/>
    </row>
    <row r="384" spans="21:26" x14ac:dyDescent="0.55000000000000004">
      <c r="U384" s="11"/>
      <c r="Y384" s="11"/>
      <c r="Z384" s="149"/>
    </row>
    <row r="385" spans="21:26" x14ac:dyDescent="0.55000000000000004">
      <c r="U385" s="11"/>
      <c r="Y385" s="11"/>
      <c r="Z385" s="149"/>
    </row>
    <row r="386" spans="21:26" x14ac:dyDescent="0.55000000000000004">
      <c r="U386" s="11"/>
      <c r="Y386" s="11"/>
      <c r="Z386" s="149"/>
    </row>
    <row r="387" spans="21:26" x14ac:dyDescent="0.55000000000000004">
      <c r="U387" s="11"/>
      <c r="Y387" s="11"/>
      <c r="Z387" s="149"/>
    </row>
    <row r="388" spans="21:26" x14ac:dyDescent="0.55000000000000004">
      <c r="U388" s="11"/>
      <c r="Y388" s="11"/>
      <c r="Z388" s="149"/>
    </row>
    <row r="389" spans="21:26" x14ac:dyDescent="0.55000000000000004">
      <c r="U389" s="11"/>
      <c r="Y389" s="11"/>
      <c r="Z389" s="149"/>
    </row>
    <row r="390" spans="21:26" x14ac:dyDescent="0.55000000000000004">
      <c r="U390" s="11"/>
      <c r="Y390" s="11"/>
      <c r="Z390" s="149"/>
    </row>
    <row r="391" spans="21:26" x14ac:dyDescent="0.55000000000000004">
      <c r="U391" s="11"/>
      <c r="Y391" s="11"/>
      <c r="Z391" s="149"/>
    </row>
    <row r="392" spans="21:26" x14ac:dyDescent="0.55000000000000004">
      <c r="U392" s="11"/>
      <c r="Y392" s="11"/>
      <c r="Z392" s="149"/>
    </row>
    <row r="393" spans="21:26" x14ac:dyDescent="0.55000000000000004">
      <c r="U393" s="11"/>
      <c r="Y393" s="11"/>
      <c r="Z393" s="149"/>
    </row>
    <row r="394" spans="21:26" x14ac:dyDescent="0.55000000000000004">
      <c r="U394" s="11"/>
      <c r="Y394" s="11"/>
      <c r="Z394" s="149"/>
    </row>
    <row r="395" spans="21:26" x14ac:dyDescent="0.55000000000000004">
      <c r="U395" s="11"/>
      <c r="Y395" s="11"/>
      <c r="Z395" s="149"/>
    </row>
    <row r="396" spans="21:26" x14ac:dyDescent="0.55000000000000004">
      <c r="U396" s="11"/>
      <c r="Y396" s="11"/>
      <c r="Z396" s="149"/>
    </row>
    <row r="397" spans="21:26" x14ac:dyDescent="0.55000000000000004">
      <c r="U397" s="11"/>
      <c r="Y397" s="11"/>
      <c r="Z397" s="149"/>
    </row>
    <row r="398" spans="21:26" x14ac:dyDescent="0.55000000000000004">
      <c r="U398" s="11"/>
      <c r="Y398" s="11"/>
      <c r="Z398" s="149"/>
    </row>
    <row r="399" spans="21:26" x14ac:dyDescent="0.55000000000000004">
      <c r="U399" s="11"/>
      <c r="Y399" s="11"/>
      <c r="Z399" s="149"/>
    </row>
    <row r="400" spans="21:26" x14ac:dyDescent="0.55000000000000004">
      <c r="U400" s="11"/>
      <c r="Y400" s="11"/>
      <c r="Z400" s="149"/>
    </row>
    <row r="401" spans="21:26" x14ac:dyDescent="0.55000000000000004">
      <c r="U401" s="11"/>
      <c r="Y401" s="11"/>
      <c r="Z401" s="149"/>
    </row>
    <row r="402" spans="21:26" x14ac:dyDescent="0.55000000000000004">
      <c r="U402" s="11"/>
      <c r="Y402" s="11"/>
      <c r="Z402" s="149"/>
    </row>
    <row r="403" spans="21:26" x14ac:dyDescent="0.55000000000000004">
      <c r="U403" s="11"/>
      <c r="Y403" s="11"/>
      <c r="Z403" s="149"/>
    </row>
    <row r="404" spans="21:26" x14ac:dyDescent="0.55000000000000004">
      <c r="U404" s="11"/>
      <c r="Y404" s="11"/>
      <c r="Z404" s="149"/>
    </row>
    <row r="405" spans="21:26" x14ac:dyDescent="0.55000000000000004">
      <c r="U405" s="11"/>
      <c r="Y405" s="11"/>
      <c r="Z405" s="149"/>
    </row>
    <row r="406" spans="21:26" x14ac:dyDescent="0.55000000000000004">
      <c r="U406" s="11"/>
      <c r="Y406" s="11"/>
      <c r="Z406" s="149"/>
    </row>
    <row r="407" spans="21:26" x14ac:dyDescent="0.55000000000000004">
      <c r="U407" s="11"/>
      <c r="Y407" s="11"/>
      <c r="Z407" s="149"/>
    </row>
    <row r="408" spans="21:26" x14ac:dyDescent="0.55000000000000004">
      <c r="U408" s="11"/>
      <c r="Y408" s="11"/>
      <c r="Z408" s="149"/>
    </row>
    <row r="409" spans="21:26" x14ac:dyDescent="0.55000000000000004">
      <c r="U409" s="11"/>
      <c r="Y409" s="11"/>
      <c r="Z409" s="149"/>
    </row>
    <row r="410" spans="21:26" x14ac:dyDescent="0.55000000000000004">
      <c r="U410" s="11"/>
      <c r="Y410" s="11"/>
      <c r="Z410" s="149"/>
    </row>
    <row r="411" spans="21:26" x14ac:dyDescent="0.55000000000000004">
      <c r="U411" s="11"/>
      <c r="Y411" s="11"/>
      <c r="Z411" s="149"/>
    </row>
    <row r="412" spans="21:26" x14ac:dyDescent="0.55000000000000004">
      <c r="U412" s="11"/>
      <c r="Y412" s="11"/>
      <c r="Z412" s="149"/>
    </row>
    <row r="413" spans="21:26" x14ac:dyDescent="0.55000000000000004">
      <c r="U413" s="11"/>
      <c r="Y413" s="11"/>
      <c r="Z413" s="149"/>
    </row>
    <row r="414" spans="21:26" x14ac:dyDescent="0.55000000000000004">
      <c r="U414" s="11"/>
      <c r="Y414" s="11"/>
      <c r="Z414" s="149"/>
    </row>
    <row r="415" spans="21:26" x14ac:dyDescent="0.55000000000000004">
      <c r="U415" s="11"/>
      <c r="Y415" s="11"/>
      <c r="Z415" s="149"/>
    </row>
    <row r="416" spans="21:26" x14ac:dyDescent="0.55000000000000004">
      <c r="U416" s="11"/>
      <c r="Y416" s="11"/>
      <c r="Z416" s="149"/>
    </row>
    <row r="417" spans="21:26" x14ac:dyDescent="0.55000000000000004">
      <c r="U417" s="11"/>
      <c r="Y417" s="11"/>
      <c r="Z417" s="149"/>
    </row>
    <row r="418" spans="21:26" x14ac:dyDescent="0.55000000000000004">
      <c r="U418" s="11"/>
      <c r="Y418" s="11"/>
      <c r="Z418" s="149"/>
    </row>
    <row r="419" spans="21:26" x14ac:dyDescent="0.55000000000000004">
      <c r="U419" s="11"/>
      <c r="Y419" s="11"/>
      <c r="Z419" s="149"/>
    </row>
    <row r="420" spans="21:26" x14ac:dyDescent="0.55000000000000004">
      <c r="U420" s="11"/>
      <c r="Y420" s="11"/>
      <c r="Z420" s="149"/>
    </row>
    <row r="421" spans="21:26" x14ac:dyDescent="0.55000000000000004">
      <c r="U421" s="11"/>
      <c r="Y421" s="11"/>
      <c r="Z421" s="149"/>
    </row>
    <row r="422" spans="21:26" x14ac:dyDescent="0.55000000000000004">
      <c r="U422" s="11"/>
      <c r="Y422" s="11"/>
      <c r="Z422" s="149"/>
    </row>
    <row r="423" spans="21:26" x14ac:dyDescent="0.55000000000000004">
      <c r="U423" s="11"/>
      <c r="Y423" s="11"/>
      <c r="Z423" s="149"/>
    </row>
    <row r="424" spans="21:26" x14ac:dyDescent="0.55000000000000004">
      <c r="U424" s="11"/>
      <c r="Y424" s="11"/>
      <c r="Z424" s="149"/>
    </row>
    <row r="425" spans="21:26" x14ac:dyDescent="0.55000000000000004">
      <c r="U425" s="11"/>
      <c r="Y425" s="11"/>
      <c r="Z425" s="149"/>
    </row>
    <row r="426" spans="21:26" x14ac:dyDescent="0.55000000000000004">
      <c r="U426" s="11"/>
      <c r="Y426" s="11"/>
      <c r="Z426" s="149"/>
    </row>
    <row r="427" spans="21:26" x14ac:dyDescent="0.55000000000000004">
      <c r="U427" s="11"/>
      <c r="Y427" s="11"/>
      <c r="Z427" s="149"/>
    </row>
    <row r="428" spans="21:26" x14ac:dyDescent="0.55000000000000004">
      <c r="U428" s="11"/>
      <c r="Y428" s="11"/>
      <c r="Z428" s="149"/>
    </row>
    <row r="429" spans="21:26" x14ac:dyDescent="0.55000000000000004">
      <c r="U429" s="11"/>
      <c r="Y429" s="11"/>
      <c r="Z429" s="149"/>
    </row>
    <row r="430" spans="21:26" x14ac:dyDescent="0.55000000000000004">
      <c r="U430" s="11"/>
      <c r="Y430" s="11"/>
      <c r="Z430" s="149"/>
    </row>
    <row r="431" spans="21:26" x14ac:dyDescent="0.55000000000000004">
      <c r="U431" s="11"/>
      <c r="Y431" s="11"/>
      <c r="Z431" s="149"/>
    </row>
    <row r="432" spans="21:26" x14ac:dyDescent="0.55000000000000004">
      <c r="U432" s="11"/>
      <c r="Y432" s="11"/>
      <c r="Z432" s="149"/>
    </row>
    <row r="433" spans="21:26" x14ac:dyDescent="0.55000000000000004">
      <c r="U433" s="11"/>
      <c r="Y433" s="11"/>
      <c r="Z433" s="149"/>
    </row>
    <row r="434" spans="21:26" x14ac:dyDescent="0.55000000000000004">
      <c r="U434" s="11"/>
      <c r="Y434" s="11"/>
      <c r="Z434" s="149"/>
    </row>
    <row r="435" spans="21:26" x14ac:dyDescent="0.55000000000000004">
      <c r="U435" s="11"/>
      <c r="Y435" s="11"/>
      <c r="Z435" s="149"/>
    </row>
    <row r="436" spans="21:26" x14ac:dyDescent="0.55000000000000004">
      <c r="U436" s="11"/>
      <c r="Y436" s="11"/>
      <c r="Z436" s="149"/>
    </row>
    <row r="437" spans="21:26" x14ac:dyDescent="0.55000000000000004">
      <c r="U437" s="11"/>
      <c r="Y437" s="11"/>
      <c r="Z437" s="149"/>
    </row>
    <row r="438" spans="21:26" x14ac:dyDescent="0.55000000000000004">
      <c r="U438" s="11"/>
      <c r="Y438" s="11"/>
      <c r="Z438" s="149"/>
    </row>
    <row r="439" spans="21:26" x14ac:dyDescent="0.55000000000000004">
      <c r="U439" s="11"/>
      <c r="Y439" s="11"/>
      <c r="Z439" s="149"/>
    </row>
    <row r="440" spans="21:26" x14ac:dyDescent="0.55000000000000004">
      <c r="U440" s="11"/>
      <c r="Y440" s="11"/>
      <c r="Z440" s="149"/>
    </row>
    <row r="441" spans="21:26" x14ac:dyDescent="0.55000000000000004">
      <c r="U441" s="11"/>
      <c r="Y441" s="11"/>
      <c r="Z441" s="149"/>
    </row>
    <row r="442" spans="21:26" x14ac:dyDescent="0.55000000000000004">
      <c r="U442" s="11"/>
      <c r="Y442" s="11"/>
      <c r="Z442" s="149"/>
    </row>
    <row r="443" spans="21:26" x14ac:dyDescent="0.55000000000000004">
      <c r="U443" s="11"/>
      <c r="Y443" s="11"/>
      <c r="Z443" s="149"/>
    </row>
    <row r="444" spans="21:26" x14ac:dyDescent="0.55000000000000004">
      <c r="U444" s="11"/>
      <c r="Y444" s="11"/>
      <c r="Z444" s="149"/>
    </row>
    <row r="445" spans="21:26" x14ac:dyDescent="0.55000000000000004">
      <c r="U445" s="11"/>
      <c r="Y445" s="11"/>
      <c r="Z445" s="149"/>
    </row>
    <row r="446" spans="21:26" x14ac:dyDescent="0.55000000000000004">
      <c r="U446" s="11"/>
      <c r="Y446" s="11"/>
      <c r="Z446" s="149"/>
    </row>
    <row r="447" spans="21:26" x14ac:dyDescent="0.55000000000000004">
      <c r="U447" s="11"/>
      <c r="Y447" s="11"/>
      <c r="Z447" s="149"/>
    </row>
    <row r="448" spans="21:26" x14ac:dyDescent="0.55000000000000004">
      <c r="U448" s="11"/>
      <c r="Y448" s="11"/>
      <c r="Z448" s="149"/>
    </row>
    <row r="449" spans="21:26" x14ac:dyDescent="0.55000000000000004">
      <c r="U449" s="11"/>
      <c r="Y449" s="11"/>
      <c r="Z449" s="149"/>
    </row>
    <row r="450" spans="21:26" x14ac:dyDescent="0.55000000000000004">
      <c r="U450" s="11"/>
      <c r="Y450" s="11"/>
      <c r="Z450" s="149"/>
    </row>
    <row r="451" spans="21:26" x14ac:dyDescent="0.55000000000000004">
      <c r="U451" s="11"/>
      <c r="Y451" s="11"/>
      <c r="Z451" s="149"/>
    </row>
    <row r="452" spans="21:26" x14ac:dyDescent="0.55000000000000004">
      <c r="U452" s="11"/>
      <c r="Y452" s="11"/>
      <c r="Z452" s="149"/>
    </row>
    <row r="453" spans="21:26" x14ac:dyDescent="0.55000000000000004">
      <c r="U453" s="11"/>
      <c r="Y453" s="11"/>
      <c r="Z453" s="149"/>
    </row>
    <row r="454" spans="21:26" x14ac:dyDescent="0.55000000000000004">
      <c r="U454" s="11"/>
      <c r="Y454" s="11"/>
      <c r="Z454" s="149"/>
    </row>
    <row r="455" spans="21:26" x14ac:dyDescent="0.55000000000000004">
      <c r="U455" s="11"/>
      <c r="Y455" s="11"/>
      <c r="Z455" s="149"/>
    </row>
    <row r="456" spans="21:26" x14ac:dyDescent="0.55000000000000004">
      <c r="U456" s="11"/>
      <c r="Y456" s="11"/>
      <c r="Z456" s="149"/>
    </row>
    <row r="457" spans="21:26" x14ac:dyDescent="0.55000000000000004">
      <c r="U457" s="11"/>
      <c r="Y457" s="11"/>
      <c r="Z457" s="149"/>
    </row>
    <row r="458" spans="21:26" x14ac:dyDescent="0.55000000000000004">
      <c r="U458" s="11"/>
      <c r="Y458" s="11"/>
      <c r="Z458" s="149"/>
    </row>
    <row r="459" spans="21:26" x14ac:dyDescent="0.55000000000000004">
      <c r="U459" s="11"/>
      <c r="Y459" s="11"/>
      <c r="Z459" s="149"/>
    </row>
    <row r="460" spans="21:26" x14ac:dyDescent="0.55000000000000004">
      <c r="U460" s="11"/>
      <c r="Y460" s="11"/>
      <c r="Z460" s="149"/>
    </row>
    <row r="461" spans="21:26" x14ac:dyDescent="0.55000000000000004">
      <c r="U461" s="11"/>
      <c r="Y461" s="11"/>
      <c r="Z461" s="149"/>
    </row>
    <row r="462" spans="21:26" x14ac:dyDescent="0.55000000000000004">
      <c r="U462" s="11"/>
      <c r="Y462" s="11"/>
      <c r="Z462" s="149"/>
    </row>
    <row r="463" spans="21:26" x14ac:dyDescent="0.55000000000000004">
      <c r="U463" s="11"/>
      <c r="Y463" s="11"/>
      <c r="Z463" s="149"/>
    </row>
    <row r="464" spans="21:26" x14ac:dyDescent="0.55000000000000004">
      <c r="U464" s="11"/>
      <c r="Y464" s="11"/>
      <c r="Z464" s="149"/>
    </row>
    <row r="465" spans="21:26" x14ac:dyDescent="0.55000000000000004">
      <c r="U465" s="11"/>
      <c r="Y465" s="11"/>
      <c r="Z465" s="149"/>
    </row>
    <row r="466" spans="21:26" x14ac:dyDescent="0.55000000000000004">
      <c r="U466" s="11"/>
      <c r="Y466" s="11"/>
      <c r="Z466" s="149"/>
    </row>
    <row r="467" spans="21:26" x14ac:dyDescent="0.55000000000000004">
      <c r="U467" s="11"/>
      <c r="Y467" s="11"/>
      <c r="Z467" s="149"/>
    </row>
    <row r="468" spans="21:26" x14ac:dyDescent="0.55000000000000004">
      <c r="U468" s="11"/>
      <c r="Y468" s="11"/>
      <c r="Z468" s="149"/>
    </row>
    <row r="469" spans="21:26" x14ac:dyDescent="0.55000000000000004">
      <c r="U469" s="11"/>
      <c r="Y469" s="11"/>
      <c r="Z469" s="149"/>
    </row>
    <row r="470" spans="21:26" x14ac:dyDescent="0.55000000000000004">
      <c r="U470" s="11"/>
      <c r="Y470" s="11"/>
      <c r="Z470" s="149"/>
    </row>
    <row r="471" spans="21:26" x14ac:dyDescent="0.55000000000000004">
      <c r="U471" s="11"/>
      <c r="Y471" s="11"/>
      <c r="Z471" s="149"/>
    </row>
    <row r="472" spans="21:26" x14ac:dyDescent="0.55000000000000004">
      <c r="U472" s="11"/>
      <c r="Y472" s="11"/>
      <c r="Z472" s="149"/>
    </row>
    <row r="473" spans="21:26" x14ac:dyDescent="0.55000000000000004">
      <c r="U473" s="11"/>
      <c r="Y473" s="11"/>
      <c r="Z473" s="149"/>
    </row>
    <row r="474" spans="21:26" x14ac:dyDescent="0.55000000000000004">
      <c r="U474" s="11"/>
      <c r="Y474" s="11"/>
      <c r="Z474" s="149"/>
    </row>
    <row r="475" spans="21:26" x14ac:dyDescent="0.55000000000000004">
      <c r="U475" s="11"/>
      <c r="Y475" s="11"/>
      <c r="Z475" s="149"/>
    </row>
    <row r="476" spans="21:26" x14ac:dyDescent="0.55000000000000004">
      <c r="U476" s="11"/>
      <c r="Y476" s="11"/>
      <c r="Z476" s="149"/>
    </row>
    <row r="477" spans="21:26" x14ac:dyDescent="0.55000000000000004">
      <c r="U477" s="11"/>
      <c r="Y477" s="11"/>
      <c r="Z477" s="149"/>
    </row>
    <row r="478" spans="21:26" x14ac:dyDescent="0.55000000000000004">
      <c r="U478" s="11"/>
      <c r="Y478" s="11"/>
      <c r="Z478" s="149"/>
    </row>
    <row r="479" spans="21:26" x14ac:dyDescent="0.55000000000000004">
      <c r="U479" s="11"/>
      <c r="Y479" s="11"/>
      <c r="Z479" s="149"/>
    </row>
    <row r="480" spans="21:26" x14ac:dyDescent="0.55000000000000004">
      <c r="U480" s="11"/>
      <c r="Y480" s="11"/>
      <c r="Z480" s="149"/>
    </row>
    <row r="481" spans="21:26" x14ac:dyDescent="0.55000000000000004">
      <c r="U481" s="11"/>
      <c r="Y481" s="11"/>
      <c r="Z481" s="149"/>
    </row>
    <row r="482" spans="21:26" x14ac:dyDescent="0.55000000000000004">
      <c r="U482" s="11"/>
      <c r="Y482" s="11"/>
      <c r="Z482" s="149"/>
    </row>
    <row r="483" spans="21:26" x14ac:dyDescent="0.55000000000000004">
      <c r="U483" s="11"/>
      <c r="Y483" s="11"/>
      <c r="Z483" s="149"/>
    </row>
    <row r="484" spans="21:26" x14ac:dyDescent="0.55000000000000004">
      <c r="U484" s="11"/>
      <c r="Y484" s="11"/>
      <c r="Z484" s="149"/>
    </row>
    <row r="485" spans="21:26" x14ac:dyDescent="0.55000000000000004">
      <c r="U485" s="11"/>
      <c r="Y485" s="11"/>
      <c r="Z485" s="149"/>
    </row>
    <row r="486" spans="21:26" x14ac:dyDescent="0.55000000000000004">
      <c r="U486" s="11"/>
      <c r="Y486" s="11"/>
      <c r="Z486" s="149"/>
    </row>
    <row r="487" spans="21:26" x14ac:dyDescent="0.55000000000000004">
      <c r="U487" s="11"/>
      <c r="Y487" s="11"/>
      <c r="Z487" s="149"/>
    </row>
    <row r="488" spans="21:26" x14ac:dyDescent="0.55000000000000004">
      <c r="U488" s="11"/>
      <c r="Y488" s="11"/>
      <c r="Z488" s="149"/>
    </row>
    <row r="489" spans="21:26" x14ac:dyDescent="0.55000000000000004">
      <c r="U489" s="11"/>
      <c r="Y489" s="11"/>
      <c r="Z489" s="149"/>
    </row>
    <row r="490" spans="21:26" x14ac:dyDescent="0.55000000000000004">
      <c r="U490" s="11"/>
      <c r="Y490" s="11"/>
      <c r="Z490" s="149"/>
    </row>
    <row r="491" spans="21:26" x14ac:dyDescent="0.55000000000000004">
      <c r="U491" s="11"/>
      <c r="Y491" s="11"/>
      <c r="Z491" s="149"/>
    </row>
    <row r="492" spans="21:26" x14ac:dyDescent="0.55000000000000004">
      <c r="U492" s="11"/>
      <c r="Y492" s="11"/>
      <c r="Z492" s="149"/>
    </row>
    <row r="493" spans="21:26" x14ac:dyDescent="0.55000000000000004">
      <c r="U493" s="11"/>
      <c r="Y493" s="11"/>
      <c r="Z493" s="149"/>
    </row>
    <row r="494" spans="21:26" x14ac:dyDescent="0.55000000000000004">
      <c r="U494" s="11"/>
      <c r="Y494" s="11"/>
      <c r="Z494" s="149"/>
    </row>
    <row r="495" spans="21:26" x14ac:dyDescent="0.55000000000000004">
      <c r="U495" s="11"/>
      <c r="Y495" s="11"/>
      <c r="Z495" s="149"/>
    </row>
    <row r="496" spans="21:26" x14ac:dyDescent="0.55000000000000004">
      <c r="U496" s="11"/>
      <c r="Y496" s="11"/>
      <c r="Z496" s="149"/>
    </row>
    <row r="497" spans="21:26" x14ac:dyDescent="0.55000000000000004">
      <c r="U497" s="11"/>
      <c r="Y497" s="11"/>
      <c r="Z497" s="149"/>
    </row>
    <row r="498" spans="21:26" x14ac:dyDescent="0.55000000000000004">
      <c r="U498" s="11"/>
      <c r="Y498" s="11"/>
      <c r="Z498" s="149"/>
    </row>
    <row r="499" spans="21:26" x14ac:dyDescent="0.55000000000000004">
      <c r="U499" s="11"/>
      <c r="Y499" s="11"/>
      <c r="Z499" s="149"/>
    </row>
    <row r="500" spans="21:26" x14ac:dyDescent="0.55000000000000004">
      <c r="U500" s="11"/>
      <c r="Y500" s="11"/>
      <c r="Z500" s="149"/>
    </row>
    <row r="501" spans="21:26" x14ac:dyDescent="0.55000000000000004">
      <c r="U501" s="11"/>
      <c r="Y501" s="11"/>
      <c r="Z501" s="149"/>
    </row>
    <row r="502" spans="21:26" x14ac:dyDescent="0.55000000000000004">
      <c r="U502" s="11"/>
      <c r="Y502" s="11"/>
      <c r="Z502" s="149"/>
    </row>
    <row r="503" spans="21:26" x14ac:dyDescent="0.55000000000000004">
      <c r="U503" s="11"/>
      <c r="Y503" s="11"/>
      <c r="Z503" s="149"/>
    </row>
    <row r="504" spans="21:26" x14ac:dyDescent="0.55000000000000004">
      <c r="U504" s="11"/>
      <c r="Y504" s="11"/>
      <c r="Z504" s="149"/>
    </row>
    <row r="505" spans="21:26" x14ac:dyDescent="0.55000000000000004">
      <c r="U505" s="11"/>
      <c r="Y505" s="11"/>
      <c r="Z505" s="149"/>
    </row>
    <row r="506" spans="21:26" x14ac:dyDescent="0.55000000000000004">
      <c r="U506" s="11"/>
      <c r="Y506" s="11"/>
      <c r="Z506" s="149"/>
    </row>
    <row r="507" spans="21:26" x14ac:dyDescent="0.55000000000000004">
      <c r="U507" s="11"/>
      <c r="Y507" s="11"/>
      <c r="Z507" s="149"/>
    </row>
    <row r="508" spans="21:26" x14ac:dyDescent="0.55000000000000004">
      <c r="U508" s="11"/>
      <c r="Y508" s="11"/>
      <c r="Z508" s="149"/>
    </row>
    <row r="509" spans="21:26" x14ac:dyDescent="0.55000000000000004">
      <c r="U509" s="11"/>
      <c r="Y509" s="11"/>
      <c r="Z509" s="149"/>
    </row>
    <row r="510" spans="21:26" x14ac:dyDescent="0.55000000000000004">
      <c r="U510" s="11"/>
      <c r="Y510" s="11"/>
      <c r="Z510" s="149"/>
    </row>
    <row r="511" spans="21:26" x14ac:dyDescent="0.55000000000000004">
      <c r="U511" s="11"/>
      <c r="Y511" s="11"/>
      <c r="Z511" s="149"/>
    </row>
    <row r="512" spans="21:26" x14ac:dyDescent="0.55000000000000004">
      <c r="U512" s="11"/>
      <c r="Y512" s="11"/>
      <c r="Z512" s="149"/>
    </row>
    <row r="513" spans="21:26" x14ac:dyDescent="0.55000000000000004">
      <c r="U513" s="11"/>
      <c r="Y513" s="11"/>
      <c r="Z513" s="149"/>
    </row>
    <row r="514" spans="21:26" x14ac:dyDescent="0.55000000000000004">
      <c r="U514" s="11"/>
      <c r="Y514" s="11"/>
      <c r="Z514" s="149"/>
    </row>
    <row r="515" spans="21:26" x14ac:dyDescent="0.55000000000000004">
      <c r="U515" s="11"/>
      <c r="Y515" s="11"/>
      <c r="Z515" s="149"/>
    </row>
    <row r="516" spans="21:26" x14ac:dyDescent="0.55000000000000004">
      <c r="U516" s="11"/>
      <c r="Y516" s="11"/>
      <c r="Z516" s="149"/>
    </row>
    <row r="517" spans="21:26" x14ac:dyDescent="0.55000000000000004">
      <c r="U517" s="11"/>
      <c r="Y517" s="11"/>
      <c r="Z517" s="149"/>
    </row>
    <row r="518" spans="21:26" x14ac:dyDescent="0.55000000000000004">
      <c r="U518" s="11"/>
      <c r="Y518" s="11"/>
      <c r="Z518" s="149"/>
    </row>
    <row r="519" spans="21:26" x14ac:dyDescent="0.55000000000000004">
      <c r="U519" s="11"/>
      <c r="Y519" s="11"/>
      <c r="Z519" s="149"/>
    </row>
    <row r="520" spans="21:26" x14ac:dyDescent="0.55000000000000004">
      <c r="U520" s="11"/>
      <c r="Y520" s="11"/>
      <c r="Z520" s="149"/>
    </row>
    <row r="521" spans="21:26" x14ac:dyDescent="0.55000000000000004">
      <c r="U521" s="11"/>
      <c r="Y521" s="11"/>
      <c r="Z521" s="149"/>
    </row>
    <row r="522" spans="21:26" x14ac:dyDescent="0.55000000000000004">
      <c r="U522" s="11"/>
      <c r="Y522" s="11"/>
      <c r="Z522" s="149"/>
    </row>
    <row r="523" spans="21:26" x14ac:dyDescent="0.55000000000000004">
      <c r="U523" s="11"/>
      <c r="Y523" s="11"/>
      <c r="Z523" s="149"/>
    </row>
    <row r="524" spans="21:26" x14ac:dyDescent="0.55000000000000004">
      <c r="U524" s="11"/>
      <c r="Y524" s="11"/>
      <c r="Z524" s="149"/>
    </row>
    <row r="525" spans="21:26" x14ac:dyDescent="0.55000000000000004">
      <c r="U525" s="11"/>
      <c r="Y525" s="11"/>
      <c r="Z525" s="149"/>
    </row>
    <row r="526" spans="21:26" x14ac:dyDescent="0.55000000000000004">
      <c r="U526" s="11"/>
      <c r="Y526" s="11"/>
      <c r="Z526" s="149"/>
    </row>
    <row r="527" spans="21:26" x14ac:dyDescent="0.55000000000000004">
      <c r="U527" s="11"/>
      <c r="Y527" s="11"/>
      <c r="Z527" s="149"/>
    </row>
    <row r="528" spans="21:26" x14ac:dyDescent="0.55000000000000004">
      <c r="U528" s="11"/>
      <c r="Y528" s="11"/>
      <c r="Z528" s="149"/>
    </row>
    <row r="529" spans="25:26" x14ac:dyDescent="0.55000000000000004">
      <c r="Y529" s="11"/>
      <c r="Z529" s="149"/>
    </row>
    <row r="530" spans="25:26" x14ac:dyDescent="0.55000000000000004">
      <c r="Y530" s="11"/>
      <c r="Z530" s="149"/>
    </row>
    <row r="531" spans="25:26" x14ac:dyDescent="0.55000000000000004">
      <c r="Y531" s="11"/>
      <c r="Z531" s="149"/>
    </row>
    <row r="532" spans="25:26" x14ac:dyDescent="0.55000000000000004">
      <c r="Y532" s="11"/>
      <c r="Z532" s="149"/>
    </row>
    <row r="533" spans="25:26" x14ac:dyDescent="0.55000000000000004">
      <c r="Y533" s="11"/>
      <c r="Z533" s="149"/>
    </row>
    <row r="534" spans="25:26" x14ac:dyDescent="0.55000000000000004">
      <c r="Y534" s="11"/>
      <c r="Z534" s="149"/>
    </row>
    <row r="535" spans="25:26" x14ac:dyDescent="0.55000000000000004">
      <c r="Y535" s="11"/>
      <c r="Z535" s="149"/>
    </row>
    <row r="536" spans="25:26" x14ac:dyDescent="0.55000000000000004">
      <c r="Y536" s="11"/>
      <c r="Z536" s="149"/>
    </row>
    <row r="537" spans="25:26" x14ac:dyDescent="0.55000000000000004">
      <c r="Y537" s="11"/>
      <c r="Z537" s="149"/>
    </row>
    <row r="538" spans="25:26" x14ac:dyDescent="0.55000000000000004">
      <c r="Y538" s="11"/>
      <c r="Z538" s="149"/>
    </row>
    <row r="539" spans="25:26" x14ac:dyDescent="0.55000000000000004">
      <c r="Y539" s="11"/>
      <c r="Z539" s="149"/>
    </row>
    <row r="540" spans="25:26" x14ac:dyDescent="0.55000000000000004">
      <c r="Y540" s="11"/>
      <c r="Z540" s="149"/>
    </row>
    <row r="541" spans="25:26" x14ac:dyDescent="0.55000000000000004">
      <c r="Y541" s="11"/>
      <c r="Z541" s="149"/>
    </row>
    <row r="542" spans="25:26" x14ac:dyDescent="0.55000000000000004">
      <c r="Y542" s="11"/>
      <c r="Z542" s="149"/>
    </row>
    <row r="543" spans="25:26" x14ac:dyDescent="0.55000000000000004">
      <c r="Y543" s="11"/>
      <c r="Z543" s="149"/>
    </row>
    <row r="544" spans="25:26" x14ac:dyDescent="0.55000000000000004">
      <c r="Y544" s="11"/>
      <c r="Z544" s="149"/>
    </row>
    <row r="545" spans="25:26" x14ac:dyDescent="0.55000000000000004">
      <c r="Y545" s="11"/>
      <c r="Z545" s="149"/>
    </row>
    <row r="546" spans="25:26" x14ac:dyDescent="0.55000000000000004">
      <c r="Y546" s="11"/>
      <c r="Z546" s="149"/>
    </row>
    <row r="547" spans="25:26" x14ac:dyDescent="0.55000000000000004">
      <c r="Y547" s="11"/>
      <c r="Z547" s="149"/>
    </row>
    <row r="548" spans="25:26" x14ac:dyDescent="0.55000000000000004">
      <c r="Y548" s="11"/>
      <c r="Z548" s="149"/>
    </row>
    <row r="549" spans="25:26" x14ac:dyDescent="0.55000000000000004">
      <c r="Y549" s="11"/>
      <c r="Z549" s="149"/>
    </row>
    <row r="550" spans="25:26" x14ac:dyDescent="0.55000000000000004">
      <c r="Y550" s="11"/>
      <c r="Z550" s="149"/>
    </row>
    <row r="551" spans="25:26" x14ac:dyDescent="0.55000000000000004">
      <c r="Y551" s="11"/>
      <c r="Z551" s="149"/>
    </row>
    <row r="552" spans="25:26" x14ac:dyDescent="0.55000000000000004">
      <c r="Y552" s="11"/>
      <c r="Z552" s="149"/>
    </row>
    <row r="553" spans="25:26" x14ac:dyDescent="0.55000000000000004">
      <c r="Y553" s="11"/>
      <c r="Z553" s="149"/>
    </row>
    <row r="554" spans="25:26" x14ac:dyDescent="0.55000000000000004">
      <c r="Y554" s="11"/>
      <c r="Z554" s="149"/>
    </row>
    <row r="555" spans="25:26" x14ac:dyDescent="0.55000000000000004">
      <c r="Y555" s="11"/>
      <c r="Z555" s="149"/>
    </row>
    <row r="556" spans="25:26" x14ac:dyDescent="0.55000000000000004">
      <c r="Y556" s="11"/>
      <c r="Z556" s="149"/>
    </row>
    <row r="557" spans="25:26" x14ac:dyDescent="0.55000000000000004">
      <c r="Y557" s="11"/>
      <c r="Z557" s="149"/>
    </row>
    <row r="558" spans="25:26" x14ac:dyDescent="0.55000000000000004">
      <c r="Y558" s="11"/>
      <c r="Z558" s="149"/>
    </row>
    <row r="559" spans="25:26" x14ac:dyDescent="0.55000000000000004">
      <c r="Y559" s="11"/>
      <c r="Z559" s="149"/>
    </row>
    <row r="560" spans="25:26" x14ac:dyDescent="0.55000000000000004">
      <c r="Y560" s="11"/>
      <c r="Z560" s="149"/>
    </row>
    <row r="561" spans="25:26" x14ac:dyDescent="0.55000000000000004">
      <c r="Y561" s="11"/>
      <c r="Z561" s="149"/>
    </row>
    <row r="562" spans="25:26" x14ac:dyDescent="0.55000000000000004">
      <c r="Y562" s="11"/>
      <c r="Z562" s="149"/>
    </row>
    <row r="563" spans="25:26" x14ac:dyDescent="0.55000000000000004">
      <c r="Y563" s="11"/>
      <c r="Z563" s="149"/>
    </row>
    <row r="564" spans="25:26" x14ac:dyDescent="0.55000000000000004">
      <c r="Y564" s="11"/>
      <c r="Z564" s="149"/>
    </row>
    <row r="565" spans="25:26" x14ac:dyDescent="0.55000000000000004">
      <c r="Y565" s="11"/>
      <c r="Z565" s="149"/>
    </row>
    <row r="566" spans="25:26" x14ac:dyDescent="0.55000000000000004">
      <c r="Y566" s="11"/>
      <c r="Z566" s="149"/>
    </row>
    <row r="567" spans="25:26" x14ac:dyDescent="0.55000000000000004">
      <c r="Y567" s="11"/>
      <c r="Z567" s="149"/>
    </row>
    <row r="568" spans="25:26" x14ac:dyDescent="0.55000000000000004">
      <c r="Y568" s="11"/>
      <c r="Z568" s="149"/>
    </row>
    <row r="569" spans="25:26" x14ac:dyDescent="0.55000000000000004">
      <c r="Y569" s="11"/>
      <c r="Z569" s="149"/>
    </row>
    <row r="570" spans="25:26" x14ac:dyDescent="0.55000000000000004">
      <c r="Y570" s="11"/>
      <c r="Z570" s="149"/>
    </row>
    <row r="571" spans="25:26" x14ac:dyDescent="0.55000000000000004">
      <c r="Y571" s="11"/>
      <c r="Z571" s="149"/>
    </row>
    <row r="572" spans="25:26" x14ac:dyDescent="0.55000000000000004">
      <c r="Y572" s="11"/>
      <c r="Z572" s="149"/>
    </row>
    <row r="573" spans="25:26" x14ac:dyDescent="0.55000000000000004">
      <c r="Y573" s="11"/>
      <c r="Z573" s="149"/>
    </row>
    <row r="574" spans="25:26" x14ac:dyDescent="0.55000000000000004">
      <c r="Y574" s="11"/>
      <c r="Z574" s="149"/>
    </row>
    <row r="575" spans="25:26" x14ac:dyDescent="0.55000000000000004">
      <c r="Y575" s="11"/>
      <c r="Z575" s="149"/>
    </row>
    <row r="576" spans="25:26" x14ac:dyDescent="0.55000000000000004">
      <c r="Y576" s="11"/>
      <c r="Z576" s="149"/>
    </row>
    <row r="577" spans="25:26" x14ac:dyDescent="0.55000000000000004">
      <c r="Y577" s="11"/>
      <c r="Z577" s="149"/>
    </row>
    <row r="578" spans="25:26" x14ac:dyDescent="0.55000000000000004">
      <c r="Y578" s="11"/>
      <c r="Z578" s="149"/>
    </row>
    <row r="579" spans="25:26" x14ac:dyDescent="0.55000000000000004">
      <c r="Y579" s="11"/>
      <c r="Z579" s="149"/>
    </row>
    <row r="580" spans="25:26" x14ac:dyDescent="0.55000000000000004">
      <c r="Y580" s="11"/>
      <c r="Z580" s="149"/>
    </row>
    <row r="581" spans="25:26" x14ac:dyDescent="0.55000000000000004">
      <c r="Y581" s="11"/>
      <c r="Z581" s="149"/>
    </row>
    <row r="582" spans="25:26" x14ac:dyDescent="0.55000000000000004">
      <c r="Y582" s="11"/>
      <c r="Z582" s="149"/>
    </row>
    <row r="583" spans="25:26" x14ac:dyDescent="0.55000000000000004">
      <c r="Y583" s="11"/>
      <c r="Z583" s="149"/>
    </row>
    <row r="584" spans="25:26" x14ac:dyDescent="0.55000000000000004">
      <c r="Y584" s="11"/>
      <c r="Z584" s="149"/>
    </row>
    <row r="585" spans="25:26" x14ac:dyDescent="0.55000000000000004">
      <c r="Y585" s="11"/>
      <c r="Z585" s="149"/>
    </row>
    <row r="586" spans="25:26" x14ac:dyDescent="0.55000000000000004">
      <c r="Y586" s="11"/>
      <c r="Z586" s="149"/>
    </row>
    <row r="587" spans="25:26" x14ac:dyDescent="0.55000000000000004">
      <c r="Y587" s="11"/>
      <c r="Z587" s="149"/>
    </row>
    <row r="588" spans="25:26" x14ac:dyDescent="0.55000000000000004">
      <c r="Y588" s="11"/>
      <c r="Z588" s="149"/>
    </row>
    <row r="589" spans="25:26" x14ac:dyDescent="0.55000000000000004">
      <c r="Y589" s="11"/>
      <c r="Z589" s="149"/>
    </row>
    <row r="590" spans="25:26" x14ac:dyDescent="0.55000000000000004">
      <c r="Y590" s="11"/>
      <c r="Z590" s="149"/>
    </row>
    <row r="591" spans="25:26" x14ac:dyDescent="0.55000000000000004">
      <c r="Y591" s="11"/>
      <c r="Z591" s="149"/>
    </row>
    <row r="592" spans="25:26" x14ac:dyDescent="0.55000000000000004">
      <c r="Y592" s="11"/>
      <c r="Z592" s="149"/>
    </row>
    <row r="593" spans="25:26" x14ac:dyDescent="0.55000000000000004">
      <c r="Y593" s="11"/>
      <c r="Z593" s="149"/>
    </row>
    <row r="594" spans="25:26" x14ac:dyDescent="0.55000000000000004">
      <c r="Y594" s="11"/>
      <c r="Z594" s="149"/>
    </row>
    <row r="595" spans="25:26" x14ac:dyDescent="0.55000000000000004">
      <c r="Y595" s="11"/>
      <c r="Z595" s="149"/>
    </row>
    <row r="596" spans="25:26" x14ac:dyDescent="0.55000000000000004">
      <c r="Y596" s="11"/>
      <c r="Z596" s="149"/>
    </row>
    <row r="597" spans="25:26" x14ac:dyDescent="0.55000000000000004">
      <c r="Y597" s="11"/>
      <c r="Z597" s="149"/>
    </row>
    <row r="598" spans="25:26" x14ac:dyDescent="0.55000000000000004">
      <c r="Y598" s="11"/>
      <c r="Z598" s="149"/>
    </row>
    <row r="599" spans="25:26" x14ac:dyDescent="0.55000000000000004">
      <c r="Y599" s="11"/>
      <c r="Z599" s="149"/>
    </row>
    <row r="600" spans="25:26" x14ac:dyDescent="0.55000000000000004">
      <c r="Y600" s="11"/>
      <c r="Z600" s="149"/>
    </row>
    <row r="601" spans="25:26" x14ac:dyDescent="0.55000000000000004">
      <c r="Y601" s="11"/>
      <c r="Z601" s="149"/>
    </row>
    <row r="602" spans="25:26" x14ac:dyDescent="0.55000000000000004">
      <c r="Y602" s="11"/>
      <c r="Z602" s="149"/>
    </row>
    <row r="603" spans="25:26" x14ac:dyDescent="0.55000000000000004">
      <c r="Y603" s="11"/>
      <c r="Z603" s="149"/>
    </row>
    <row r="604" spans="25:26" x14ac:dyDescent="0.55000000000000004">
      <c r="Y604" s="11"/>
      <c r="Z604" s="149"/>
    </row>
    <row r="605" spans="25:26" x14ac:dyDescent="0.55000000000000004">
      <c r="Y605" s="11"/>
      <c r="Z605" s="149"/>
    </row>
    <row r="606" spans="25:26" x14ac:dyDescent="0.55000000000000004">
      <c r="Y606" s="11"/>
      <c r="Z606" s="149"/>
    </row>
    <row r="607" spans="25:26" x14ac:dyDescent="0.55000000000000004">
      <c r="Y607" s="11"/>
      <c r="Z607" s="149"/>
    </row>
    <row r="608" spans="25:26" x14ac:dyDescent="0.55000000000000004">
      <c r="Y608" s="11"/>
      <c r="Z608" s="149"/>
    </row>
    <row r="609" spans="25:26" x14ac:dyDescent="0.55000000000000004">
      <c r="Y609" s="11"/>
      <c r="Z609" s="149"/>
    </row>
    <row r="610" spans="25:26" x14ac:dyDescent="0.55000000000000004">
      <c r="Y610" s="11"/>
      <c r="Z610" s="149"/>
    </row>
    <row r="611" spans="25:26" x14ac:dyDescent="0.55000000000000004">
      <c r="Y611" s="11"/>
      <c r="Z611" s="149"/>
    </row>
    <row r="612" spans="25:26" x14ac:dyDescent="0.55000000000000004">
      <c r="Y612" s="11"/>
      <c r="Z612" s="149"/>
    </row>
    <row r="613" spans="25:26" x14ac:dyDescent="0.55000000000000004">
      <c r="Y613" s="11"/>
      <c r="Z613" s="149"/>
    </row>
    <row r="614" spans="25:26" x14ac:dyDescent="0.55000000000000004">
      <c r="Y614" s="11"/>
      <c r="Z614" s="149"/>
    </row>
    <row r="615" spans="25:26" x14ac:dyDescent="0.55000000000000004">
      <c r="Y615" s="11"/>
      <c r="Z615" s="149"/>
    </row>
    <row r="616" spans="25:26" x14ac:dyDescent="0.55000000000000004">
      <c r="Y616" s="11"/>
      <c r="Z616" s="149"/>
    </row>
    <row r="617" spans="25:26" x14ac:dyDescent="0.55000000000000004">
      <c r="Y617" s="11"/>
      <c r="Z617" s="149"/>
    </row>
    <row r="618" spans="25:26" x14ac:dyDescent="0.55000000000000004">
      <c r="Y618" s="11"/>
      <c r="Z618" s="149"/>
    </row>
    <row r="619" spans="25:26" x14ac:dyDescent="0.55000000000000004">
      <c r="Y619" s="11"/>
      <c r="Z619" s="149"/>
    </row>
    <row r="620" spans="25:26" x14ac:dyDescent="0.55000000000000004">
      <c r="Y620" s="11"/>
      <c r="Z620" s="149"/>
    </row>
    <row r="621" spans="25:26" x14ac:dyDescent="0.55000000000000004">
      <c r="Y621" s="11"/>
      <c r="Z621" s="149"/>
    </row>
    <row r="622" spans="25:26" x14ac:dyDescent="0.55000000000000004">
      <c r="Y622" s="11"/>
      <c r="Z622" s="149"/>
    </row>
    <row r="623" spans="25:26" x14ac:dyDescent="0.55000000000000004">
      <c r="Y623" s="11"/>
      <c r="Z623" s="149"/>
    </row>
    <row r="624" spans="25:26" x14ac:dyDescent="0.55000000000000004">
      <c r="Y624" s="11"/>
      <c r="Z624" s="149"/>
    </row>
    <row r="625" spans="25:26" x14ac:dyDescent="0.55000000000000004">
      <c r="Y625" s="11"/>
      <c r="Z625" s="149"/>
    </row>
    <row r="626" spans="25:26" x14ac:dyDescent="0.55000000000000004">
      <c r="Y626" s="11"/>
      <c r="Z626" s="149"/>
    </row>
    <row r="627" spans="25:26" x14ac:dyDescent="0.55000000000000004">
      <c r="Y627" s="11"/>
      <c r="Z627" s="149"/>
    </row>
    <row r="628" spans="25:26" x14ac:dyDescent="0.55000000000000004">
      <c r="Y628" s="11"/>
      <c r="Z628" s="149"/>
    </row>
    <row r="629" spans="25:26" x14ac:dyDescent="0.55000000000000004">
      <c r="Y629" s="11"/>
      <c r="Z629" s="149"/>
    </row>
    <row r="630" spans="25:26" x14ac:dyDescent="0.55000000000000004">
      <c r="Y630" s="11"/>
      <c r="Z630" s="149"/>
    </row>
    <row r="631" spans="25:26" x14ac:dyDescent="0.55000000000000004">
      <c r="Y631" s="11"/>
      <c r="Z631" s="149"/>
    </row>
    <row r="632" spans="25:26" x14ac:dyDescent="0.55000000000000004">
      <c r="Y632" s="11"/>
      <c r="Z632" s="149"/>
    </row>
    <row r="633" spans="25:26" x14ac:dyDescent="0.55000000000000004">
      <c r="Y633" s="11"/>
      <c r="Z633" s="149"/>
    </row>
    <row r="634" spans="25:26" x14ac:dyDescent="0.55000000000000004">
      <c r="Y634" s="11"/>
      <c r="Z634" s="149"/>
    </row>
    <row r="635" spans="25:26" x14ac:dyDescent="0.55000000000000004">
      <c r="Y635" s="11"/>
      <c r="Z635" s="149"/>
    </row>
    <row r="636" spans="25:26" x14ac:dyDescent="0.55000000000000004">
      <c r="Y636" s="11"/>
      <c r="Z636" s="149"/>
    </row>
    <row r="637" spans="25:26" x14ac:dyDescent="0.55000000000000004">
      <c r="Y637" s="11"/>
      <c r="Z637" s="149"/>
    </row>
    <row r="638" spans="25:26" x14ac:dyDescent="0.55000000000000004">
      <c r="Y638" s="11"/>
      <c r="Z638" s="149"/>
    </row>
    <row r="639" spans="25:26" x14ac:dyDescent="0.55000000000000004">
      <c r="Y639" s="11"/>
      <c r="Z639" s="149"/>
    </row>
    <row r="640" spans="25:26" x14ac:dyDescent="0.55000000000000004">
      <c r="Y640" s="11"/>
      <c r="Z640" s="149"/>
    </row>
    <row r="641" spans="25:26" x14ac:dyDescent="0.55000000000000004">
      <c r="Y641" s="11"/>
      <c r="Z641" s="149"/>
    </row>
    <row r="642" spans="25:26" x14ac:dyDescent="0.55000000000000004">
      <c r="Y642" s="11"/>
      <c r="Z642" s="149"/>
    </row>
    <row r="643" spans="25:26" x14ac:dyDescent="0.55000000000000004">
      <c r="Y643" s="11"/>
      <c r="Z643" s="149"/>
    </row>
    <row r="644" spans="25:26" x14ac:dyDescent="0.55000000000000004">
      <c r="Y644" s="11"/>
      <c r="Z644" s="149"/>
    </row>
    <row r="645" spans="25:26" x14ac:dyDescent="0.55000000000000004">
      <c r="Y645" s="11"/>
      <c r="Z645" s="149"/>
    </row>
    <row r="646" spans="25:26" x14ac:dyDescent="0.55000000000000004">
      <c r="Y646" s="11"/>
      <c r="Z646" s="149"/>
    </row>
    <row r="647" spans="25:26" x14ac:dyDescent="0.55000000000000004">
      <c r="Y647" s="11"/>
      <c r="Z647" s="149"/>
    </row>
    <row r="648" spans="25:26" x14ac:dyDescent="0.55000000000000004">
      <c r="Y648" s="11"/>
      <c r="Z648" s="149"/>
    </row>
    <row r="649" spans="25:26" x14ac:dyDescent="0.55000000000000004">
      <c r="Y649" s="11"/>
      <c r="Z649" s="149"/>
    </row>
    <row r="650" spans="25:26" x14ac:dyDescent="0.55000000000000004">
      <c r="Y650" s="11"/>
      <c r="Z650" s="149"/>
    </row>
    <row r="651" spans="25:26" x14ac:dyDescent="0.55000000000000004">
      <c r="Y651" s="11"/>
      <c r="Z651" s="149"/>
    </row>
    <row r="652" spans="25:26" x14ac:dyDescent="0.55000000000000004">
      <c r="Y652" s="11"/>
      <c r="Z652" s="149"/>
    </row>
    <row r="653" spans="25:26" x14ac:dyDescent="0.55000000000000004">
      <c r="Y653" s="11"/>
      <c r="Z653" s="149"/>
    </row>
    <row r="654" spans="25:26" x14ac:dyDescent="0.55000000000000004">
      <c r="Y654" s="11"/>
      <c r="Z654" s="149"/>
    </row>
    <row r="655" spans="25:26" x14ac:dyDescent="0.55000000000000004">
      <c r="Y655" s="11"/>
      <c r="Z655" s="149"/>
    </row>
    <row r="656" spans="25:26" x14ac:dyDescent="0.55000000000000004">
      <c r="Y656" s="11"/>
      <c r="Z656" s="149"/>
    </row>
    <row r="657" spans="25:26" x14ac:dyDescent="0.55000000000000004">
      <c r="Y657" s="11"/>
      <c r="Z657" s="149"/>
    </row>
    <row r="658" spans="25:26" x14ac:dyDescent="0.55000000000000004">
      <c r="Y658" s="11"/>
      <c r="Z658" s="149"/>
    </row>
    <row r="659" spans="25:26" x14ac:dyDescent="0.55000000000000004">
      <c r="Y659" s="11"/>
      <c r="Z659" s="149"/>
    </row>
    <row r="660" spans="25:26" x14ac:dyDescent="0.55000000000000004">
      <c r="Y660" s="11"/>
      <c r="Z660" s="149"/>
    </row>
    <row r="661" spans="25:26" x14ac:dyDescent="0.55000000000000004">
      <c r="Y661" s="11"/>
      <c r="Z661" s="149"/>
    </row>
    <row r="662" spans="25:26" x14ac:dyDescent="0.55000000000000004">
      <c r="Y662" s="11"/>
      <c r="Z662" s="149"/>
    </row>
    <row r="663" spans="25:26" x14ac:dyDescent="0.55000000000000004">
      <c r="Y663" s="11"/>
      <c r="Z663" s="149"/>
    </row>
    <row r="664" spans="25:26" x14ac:dyDescent="0.55000000000000004">
      <c r="Y664" s="11"/>
      <c r="Z664" s="149"/>
    </row>
    <row r="665" spans="25:26" x14ac:dyDescent="0.55000000000000004">
      <c r="Y665" s="11"/>
      <c r="Z665" s="149"/>
    </row>
    <row r="666" spans="25:26" x14ac:dyDescent="0.55000000000000004">
      <c r="Y666" s="11"/>
      <c r="Z666" s="149"/>
    </row>
    <row r="667" spans="25:26" x14ac:dyDescent="0.55000000000000004">
      <c r="Y667" s="11"/>
      <c r="Z667" s="149"/>
    </row>
    <row r="668" spans="25:26" x14ac:dyDescent="0.55000000000000004">
      <c r="Y668" s="11"/>
      <c r="Z668" s="149"/>
    </row>
    <row r="669" spans="25:26" x14ac:dyDescent="0.55000000000000004">
      <c r="Y669" s="11"/>
      <c r="Z669" s="149"/>
    </row>
    <row r="670" spans="25:26" x14ac:dyDescent="0.55000000000000004">
      <c r="Y670" s="11"/>
      <c r="Z670" s="149"/>
    </row>
    <row r="671" spans="25:26" x14ac:dyDescent="0.55000000000000004">
      <c r="Y671" s="11"/>
      <c r="Z671" s="149"/>
    </row>
    <row r="672" spans="25:26" x14ac:dyDescent="0.55000000000000004">
      <c r="Y672" s="11"/>
      <c r="Z672" s="149"/>
    </row>
    <row r="673" spans="25:26" x14ac:dyDescent="0.55000000000000004">
      <c r="Y673" s="11"/>
      <c r="Z673" s="149"/>
    </row>
    <row r="674" spans="25:26" x14ac:dyDescent="0.55000000000000004">
      <c r="Y674" s="11"/>
      <c r="Z674" s="149"/>
    </row>
    <row r="675" spans="25:26" x14ac:dyDescent="0.55000000000000004">
      <c r="Y675" s="11"/>
      <c r="Z675" s="149"/>
    </row>
    <row r="676" spans="25:26" x14ac:dyDescent="0.55000000000000004">
      <c r="Y676" s="11"/>
      <c r="Z676" s="149"/>
    </row>
    <row r="677" spans="25:26" x14ac:dyDescent="0.55000000000000004">
      <c r="Y677" s="11"/>
      <c r="Z677" s="149"/>
    </row>
    <row r="678" spans="25:26" x14ac:dyDescent="0.55000000000000004">
      <c r="Y678" s="11"/>
      <c r="Z678" s="149"/>
    </row>
    <row r="679" spans="25:26" x14ac:dyDescent="0.55000000000000004">
      <c r="Y679" s="11"/>
      <c r="Z679" s="149"/>
    </row>
    <row r="680" spans="25:26" x14ac:dyDescent="0.55000000000000004">
      <c r="Y680" s="11"/>
      <c r="Z680" s="149"/>
    </row>
    <row r="681" spans="25:26" x14ac:dyDescent="0.55000000000000004">
      <c r="Y681" s="11"/>
      <c r="Z681" s="149"/>
    </row>
    <row r="682" spans="25:26" x14ac:dyDescent="0.55000000000000004">
      <c r="Y682" s="11"/>
      <c r="Z682" s="149"/>
    </row>
    <row r="683" spans="25:26" x14ac:dyDescent="0.55000000000000004">
      <c r="Y683" s="11"/>
      <c r="Z683" s="149"/>
    </row>
    <row r="684" spans="25:26" x14ac:dyDescent="0.55000000000000004">
      <c r="Y684" s="11"/>
      <c r="Z684" s="149"/>
    </row>
    <row r="685" spans="25:26" x14ac:dyDescent="0.55000000000000004">
      <c r="Y685" s="11"/>
      <c r="Z685" s="149"/>
    </row>
    <row r="686" spans="25:26" x14ac:dyDescent="0.55000000000000004">
      <c r="Y686" s="11"/>
      <c r="Z686" s="149"/>
    </row>
    <row r="687" spans="25:26" x14ac:dyDescent="0.55000000000000004">
      <c r="Y687" s="11"/>
      <c r="Z687" s="149"/>
    </row>
    <row r="688" spans="25:26" x14ac:dyDescent="0.55000000000000004">
      <c r="Y688" s="11"/>
      <c r="Z688" s="149"/>
    </row>
    <row r="689" spans="25:26" x14ac:dyDescent="0.55000000000000004">
      <c r="Y689" s="11"/>
      <c r="Z689" s="149"/>
    </row>
    <row r="690" spans="25:26" x14ac:dyDescent="0.55000000000000004">
      <c r="Y690" s="11"/>
      <c r="Z690" s="149"/>
    </row>
    <row r="691" spans="25:26" x14ac:dyDescent="0.55000000000000004">
      <c r="Y691" s="11"/>
      <c r="Z691" s="149"/>
    </row>
    <row r="692" spans="25:26" x14ac:dyDescent="0.55000000000000004">
      <c r="Y692" s="11"/>
      <c r="Z692" s="149"/>
    </row>
    <row r="693" spans="25:26" x14ac:dyDescent="0.55000000000000004">
      <c r="Y693" s="11"/>
      <c r="Z693" s="149"/>
    </row>
    <row r="694" spans="25:26" x14ac:dyDescent="0.55000000000000004">
      <c r="Y694" s="11"/>
      <c r="Z694" s="149"/>
    </row>
    <row r="695" spans="25:26" x14ac:dyDescent="0.55000000000000004">
      <c r="Y695" s="11"/>
      <c r="Z695" s="149"/>
    </row>
    <row r="696" spans="25:26" x14ac:dyDescent="0.55000000000000004">
      <c r="Y696" s="11"/>
      <c r="Z696" s="149"/>
    </row>
    <row r="697" spans="25:26" x14ac:dyDescent="0.55000000000000004">
      <c r="Y697" s="11"/>
      <c r="Z697" s="149"/>
    </row>
    <row r="698" spans="25:26" x14ac:dyDescent="0.55000000000000004">
      <c r="Y698" s="11"/>
      <c r="Z698" s="149"/>
    </row>
    <row r="699" spans="25:26" x14ac:dyDescent="0.55000000000000004">
      <c r="Y699" s="11"/>
      <c r="Z699" s="149"/>
    </row>
    <row r="700" spans="25:26" x14ac:dyDescent="0.55000000000000004">
      <c r="Y700" s="11"/>
      <c r="Z700" s="149"/>
    </row>
    <row r="701" spans="25:26" x14ac:dyDescent="0.55000000000000004">
      <c r="Y701" s="11"/>
      <c r="Z701" s="149"/>
    </row>
    <row r="702" spans="25:26" x14ac:dyDescent="0.55000000000000004">
      <c r="Y702" s="11"/>
      <c r="Z702" s="149"/>
    </row>
    <row r="703" spans="25:26" x14ac:dyDescent="0.55000000000000004">
      <c r="Y703" s="11"/>
      <c r="Z703" s="149"/>
    </row>
    <row r="704" spans="25:26" x14ac:dyDescent="0.55000000000000004">
      <c r="Y704" s="11"/>
      <c r="Z704" s="149"/>
    </row>
    <row r="705" spans="25:26" x14ac:dyDescent="0.55000000000000004">
      <c r="Y705" s="11"/>
      <c r="Z705" s="149"/>
    </row>
    <row r="706" spans="25:26" x14ac:dyDescent="0.55000000000000004">
      <c r="Y706" s="11"/>
      <c r="Z706" s="149"/>
    </row>
    <row r="707" spans="25:26" x14ac:dyDescent="0.55000000000000004">
      <c r="Y707" s="11"/>
      <c r="Z707" s="149"/>
    </row>
    <row r="708" spans="25:26" x14ac:dyDescent="0.55000000000000004">
      <c r="Y708" s="11"/>
      <c r="Z708" s="149"/>
    </row>
    <row r="709" spans="25:26" x14ac:dyDescent="0.55000000000000004">
      <c r="Y709" s="11"/>
      <c r="Z709" s="149"/>
    </row>
    <row r="710" spans="25:26" x14ac:dyDescent="0.55000000000000004">
      <c r="Y710" s="11"/>
      <c r="Z710" s="149"/>
    </row>
    <row r="711" spans="25:26" x14ac:dyDescent="0.55000000000000004">
      <c r="Y711" s="11"/>
      <c r="Z711" s="149"/>
    </row>
    <row r="712" spans="25:26" x14ac:dyDescent="0.55000000000000004">
      <c r="Y712" s="11"/>
      <c r="Z712" s="149"/>
    </row>
    <row r="713" spans="25:26" x14ac:dyDescent="0.55000000000000004">
      <c r="Y713" s="11"/>
      <c r="Z713" s="149"/>
    </row>
    <row r="714" spans="25:26" x14ac:dyDescent="0.55000000000000004">
      <c r="Y714" s="11"/>
      <c r="Z714" s="149"/>
    </row>
    <row r="715" spans="25:26" x14ac:dyDescent="0.55000000000000004">
      <c r="Y715" s="11"/>
      <c r="Z715" s="149"/>
    </row>
    <row r="716" spans="25:26" x14ac:dyDescent="0.55000000000000004">
      <c r="Y716" s="11"/>
      <c r="Z716" s="149"/>
    </row>
    <row r="717" spans="25:26" x14ac:dyDescent="0.55000000000000004">
      <c r="Y717" s="11"/>
      <c r="Z717" s="149"/>
    </row>
    <row r="718" spans="25:26" x14ac:dyDescent="0.55000000000000004">
      <c r="Y718" s="11"/>
      <c r="Z718" s="149"/>
    </row>
    <row r="719" spans="25:26" x14ac:dyDescent="0.55000000000000004">
      <c r="Y719" s="11"/>
      <c r="Z719" s="149"/>
    </row>
    <row r="720" spans="25:26" x14ac:dyDescent="0.55000000000000004">
      <c r="Y720" s="11"/>
      <c r="Z720" s="149"/>
    </row>
    <row r="721" spans="25:26" x14ac:dyDescent="0.55000000000000004">
      <c r="Y721" s="11"/>
      <c r="Z721" s="149"/>
    </row>
    <row r="722" spans="25:26" x14ac:dyDescent="0.55000000000000004">
      <c r="Y722" s="11"/>
      <c r="Z722" s="149"/>
    </row>
    <row r="723" spans="25:26" x14ac:dyDescent="0.55000000000000004">
      <c r="Y723" s="11"/>
      <c r="Z723" s="149"/>
    </row>
    <row r="724" spans="25:26" x14ac:dyDescent="0.55000000000000004">
      <c r="Y724" s="11"/>
      <c r="Z724" s="149"/>
    </row>
    <row r="725" spans="25:26" x14ac:dyDescent="0.55000000000000004">
      <c r="Y725" s="11"/>
      <c r="Z725" s="149"/>
    </row>
    <row r="726" spans="25:26" x14ac:dyDescent="0.55000000000000004">
      <c r="Y726" s="11"/>
      <c r="Z726" s="149"/>
    </row>
    <row r="727" spans="25:26" x14ac:dyDescent="0.55000000000000004">
      <c r="Y727" s="11"/>
      <c r="Z727" s="149"/>
    </row>
    <row r="728" spans="25:26" x14ac:dyDescent="0.55000000000000004">
      <c r="Y728" s="11"/>
      <c r="Z728" s="149"/>
    </row>
    <row r="729" spans="25:26" x14ac:dyDescent="0.55000000000000004">
      <c r="Y729" s="11"/>
      <c r="Z729" s="149"/>
    </row>
    <row r="730" spans="25:26" x14ac:dyDescent="0.55000000000000004">
      <c r="Y730" s="11"/>
      <c r="Z730" s="149"/>
    </row>
    <row r="731" spans="25:26" x14ac:dyDescent="0.55000000000000004">
      <c r="Y731" s="11"/>
      <c r="Z731" s="149"/>
    </row>
    <row r="732" spans="25:26" x14ac:dyDescent="0.55000000000000004">
      <c r="Y732" s="11"/>
      <c r="Z732" s="149"/>
    </row>
    <row r="733" spans="25:26" x14ac:dyDescent="0.55000000000000004">
      <c r="Y733" s="11"/>
      <c r="Z733" s="149"/>
    </row>
    <row r="734" spans="25:26" x14ac:dyDescent="0.55000000000000004">
      <c r="Y734" s="11"/>
      <c r="Z734" s="149"/>
    </row>
    <row r="735" spans="25:26" x14ac:dyDescent="0.55000000000000004">
      <c r="Y735" s="11"/>
      <c r="Z735" s="149"/>
    </row>
    <row r="736" spans="25:26" x14ac:dyDescent="0.55000000000000004">
      <c r="Y736" s="11"/>
      <c r="Z736" s="149"/>
    </row>
    <row r="737" spans="25:26" x14ac:dyDescent="0.55000000000000004">
      <c r="Y737" s="11"/>
      <c r="Z737" s="149"/>
    </row>
    <row r="738" spans="25:26" x14ac:dyDescent="0.55000000000000004">
      <c r="Y738" s="11"/>
      <c r="Z738" s="149"/>
    </row>
    <row r="739" spans="25:26" x14ac:dyDescent="0.55000000000000004">
      <c r="Y739" s="11"/>
      <c r="Z739" s="149"/>
    </row>
    <row r="740" spans="25:26" x14ac:dyDescent="0.55000000000000004">
      <c r="Y740" s="11"/>
      <c r="Z740" s="149"/>
    </row>
    <row r="741" spans="25:26" x14ac:dyDescent="0.55000000000000004">
      <c r="Y741" s="11"/>
      <c r="Z741" s="149"/>
    </row>
    <row r="742" spans="25:26" x14ac:dyDescent="0.55000000000000004">
      <c r="Y742" s="11"/>
      <c r="Z742" s="149"/>
    </row>
    <row r="743" spans="25:26" x14ac:dyDescent="0.55000000000000004">
      <c r="Y743" s="11"/>
      <c r="Z743" s="149"/>
    </row>
    <row r="744" spans="25:26" x14ac:dyDescent="0.55000000000000004">
      <c r="Y744" s="11"/>
      <c r="Z744" s="149"/>
    </row>
    <row r="745" spans="25:26" x14ac:dyDescent="0.55000000000000004">
      <c r="Y745" s="11"/>
      <c r="Z745" s="149"/>
    </row>
    <row r="746" spans="25:26" x14ac:dyDescent="0.55000000000000004">
      <c r="Y746" s="11"/>
      <c r="Z746" s="149"/>
    </row>
    <row r="747" spans="25:26" x14ac:dyDescent="0.55000000000000004">
      <c r="Y747" s="11"/>
      <c r="Z747" s="149"/>
    </row>
    <row r="748" spans="25:26" x14ac:dyDescent="0.55000000000000004">
      <c r="Y748" s="11"/>
      <c r="Z748" s="149"/>
    </row>
    <row r="749" spans="25:26" x14ac:dyDescent="0.55000000000000004">
      <c r="Y749" s="11"/>
      <c r="Z749" s="149"/>
    </row>
    <row r="750" spans="25:26" x14ac:dyDescent="0.55000000000000004">
      <c r="Y750" s="11"/>
      <c r="Z750" s="149"/>
    </row>
    <row r="751" spans="25:26" x14ac:dyDescent="0.55000000000000004">
      <c r="Y751" s="11"/>
      <c r="Z751" s="149"/>
    </row>
    <row r="752" spans="25:26" x14ac:dyDescent="0.55000000000000004">
      <c r="Y752" s="11"/>
      <c r="Z752" s="149"/>
    </row>
    <row r="753" spans="25:26" x14ac:dyDescent="0.55000000000000004">
      <c r="Y753" s="11"/>
      <c r="Z753" s="149"/>
    </row>
    <row r="754" spans="25:26" x14ac:dyDescent="0.55000000000000004">
      <c r="Y754" s="11"/>
      <c r="Z754" s="149"/>
    </row>
    <row r="755" spans="25:26" x14ac:dyDescent="0.55000000000000004">
      <c r="Y755" s="11"/>
      <c r="Z755" s="149"/>
    </row>
    <row r="756" spans="25:26" x14ac:dyDescent="0.55000000000000004">
      <c r="Y756" s="11"/>
      <c r="Z756" s="149"/>
    </row>
    <row r="757" spans="25:26" x14ac:dyDescent="0.55000000000000004">
      <c r="Y757" s="11"/>
      <c r="Z757" s="149"/>
    </row>
    <row r="758" spans="25:26" x14ac:dyDescent="0.55000000000000004">
      <c r="Y758" s="11"/>
      <c r="Z758" s="149"/>
    </row>
    <row r="759" spans="25:26" x14ac:dyDescent="0.55000000000000004">
      <c r="Y759" s="11"/>
      <c r="Z759" s="149"/>
    </row>
    <row r="760" spans="25:26" x14ac:dyDescent="0.55000000000000004">
      <c r="Y760" s="11"/>
      <c r="Z760" s="149"/>
    </row>
    <row r="761" spans="25:26" x14ac:dyDescent="0.55000000000000004">
      <c r="Y761" s="11"/>
      <c r="Z761" s="149"/>
    </row>
    <row r="762" spans="25:26" x14ac:dyDescent="0.55000000000000004">
      <c r="Y762" s="11"/>
      <c r="Z762" s="149"/>
    </row>
    <row r="763" spans="25:26" x14ac:dyDescent="0.55000000000000004">
      <c r="Y763" s="11"/>
      <c r="Z763" s="149"/>
    </row>
    <row r="764" spans="25:26" x14ac:dyDescent="0.55000000000000004">
      <c r="Y764" s="11"/>
      <c r="Z764" s="149"/>
    </row>
    <row r="765" spans="25:26" x14ac:dyDescent="0.55000000000000004">
      <c r="Y765" s="11"/>
      <c r="Z765" s="149"/>
    </row>
    <row r="766" spans="25:26" x14ac:dyDescent="0.55000000000000004">
      <c r="Y766" s="11"/>
      <c r="Z766" s="149"/>
    </row>
    <row r="767" spans="25:26" x14ac:dyDescent="0.55000000000000004">
      <c r="Y767" s="11"/>
      <c r="Z767" s="149"/>
    </row>
    <row r="768" spans="25:26" x14ac:dyDescent="0.55000000000000004">
      <c r="Y768" s="11"/>
      <c r="Z768" s="149"/>
    </row>
    <row r="769" spans="25:26" x14ac:dyDescent="0.55000000000000004">
      <c r="Y769" s="11"/>
      <c r="Z769" s="149"/>
    </row>
    <row r="770" spans="25:26" x14ac:dyDescent="0.55000000000000004">
      <c r="Y770" s="11"/>
      <c r="Z770" s="149"/>
    </row>
    <row r="771" spans="25:26" x14ac:dyDescent="0.55000000000000004">
      <c r="Y771" s="11"/>
      <c r="Z771" s="149"/>
    </row>
    <row r="772" spans="25:26" x14ac:dyDescent="0.55000000000000004">
      <c r="Y772" s="11"/>
      <c r="Z772" s="149"/>
    </row>
    <row r="773" spans="25:26" x14ac:dyDescent="0.55000000000000004">
      <c r="Y773" s="11"/>
      <c r="Z773" s="149"/>
    </row>
    <row r="774" spans="25:26" x14ac:dyDescent="0.55000000000000004">
      <c r="Y774" s="11"/>
      <c r="Z774" s="149"/>
    </row>
    <row r="775" spans="25:26" x14ac:dyDescent="0.55000000000000004">
      <c r="Y775" s="11"/>
      <c r="Z775" s="149"/>
    </row>
    <row r="776" spans="25:26" x14ac:dyDescent="0.55000000000000004">
      <c r="Y776" s="11"/>
      <c r="Z776" s="149"/>
    </row>
    <row r="777" spans="25:26" x14ac:dyDescent="0.55000000000000004">
      <c r="Y777" s="11"/>
      <c r="Z777" s="149"/>
    </row>
    <row r="778" spans="25:26" x14ac:dyDescent="0.55000000000000004">
      <c r="Y778" s="11"/>
      <c r="Z778" s="149"/>
    </row>
    <row r="779" spans="25:26" x14ac:dyDescent="0.55000000000000004">
      <c r="Y779" s="11"/>
      <c r="Z779" s="149"/>
    </row>
    <row r="780" spans="25:26" x14ac:dyDescent="0.55000000000000004">
      <c r="Y780" s="11"/>
      <c r="Z780" s="149"/>
    </row>
    <row r="781" spans="25:26" x14ac:dyDescent="0.55000000000000004">
      <c r="Y781" s="11"/>
      <c r="Z781" s="149"/>
    </row>
    <row r="782" spans="25:26" x14ac:dyDescent="0.55000000000000004">
      <c r="Y782" s="11"/>
      <c r="Z782" s="149"/>
    </row>
    <row r="783" spans="25:26" x14ac:dyDescent="0.55000000000000004">
      <c r="Y783" s="11"/>
      <c r="Z783" s="149"/>
    </row>
    <row r="784" spans="25:26" x14ac:dyDescent="0.55000000000000004">
      <c r="Y784" s="11"/>
      <c r="Z784" s="149"/>
    </row>
    <row r="785" spans="25:26" x14ac:dyDescent="0.55000000000000004">
      <c r="Y785" s="11"/>
      <c r="Z785" s="149"/>
    </row>
    <row r="786" spans="25:26" x14ac:dyDescent="0.55000000000000004">
      <c r="Y786" s="11"/>
      <c r="Z786" s="149"/>
    </row>
    <row r="787" spans="25:26" x14ac:dyDescent="0.55000000000000004">
      <c r="Y787" s="11"/>
      <c r="Z787" s="149"/>
    </row>
    <row r="788" spans="25:26" x14ac:dyDescent="0.55000000000000004">
      <c r="Y788" s="11"/>
      <c r="Z788" s="149"/>
    </row>
    <row r="789" spans="25:26" x14ac:dyDescent="0.55000000000000004">
      <c r="Y789" s="11"/>
      <c r="Z789" s="149"/>
    </row>
    <row r="790" spans="25:26" x14ac:dyDescent="0.55000000000000004">
      <c r="Y790" s="11"/>
      <c r="Z790" s="149"/>
    </row>
    <row r="791" spans="25:26" x14ac:dyDescent="0.55000000000000004">
      <c r="Y791" s="11"/>
      <c r="Z791" s="149"/>
    </row>
    <row r="792" spans="25:26" x14ac:dyDescent="0.55000000000000004">
      <c r="Y792" s="11"/>
      <c r="Z792" s="149"/>
    </row>
    <row r="793" spans="25:26" x14ac:dyDescent="0.55000000000000004">
      <c r="Y793" s="11"/>
      <c r="Z793" s="149"/>
    </row>
    <row r="794" spans="25:26" x14ac:dyDescent="0.55000000000000004">
      <c r="Y794" s="11"/>
      <c r="Z794" s="149"/>
    </row>
    <row r="795" spans="25:26" x14ac:dyDescent="0.55000000000000004">
      <c r="Y795" s="11"/>
      <c r="Z795" s="149"/>
    </row>
    <row r="796" spans="25:26" x14ac:dyDescent="0.55000000000000004">
      <c r="Y796" s="11"/>
      <c r="Z796" s="149"/>
    </row>
    <row r="797" spans="25:26" x14ac:dyDescent="0.55000000000000004">
      <c r="Y797" s="11"/>
      <c r="Z797" s="149"/>
    </row>
    <row r="798" spans="25:26" x14ac:dyDescent="0.55000000000000004">
      <c r="Y798" s="11"/>
      <c r="Z798" s="149"/>
    </row>
    <row r="799" spans="25:26" x14ac:dyDescent="0.55000000000000004">
      <c r="Y799" s="11"/>
      <c r="Z799" s="149"/>
    </row>
    <row r="800" spans="25:26" x14ac:dyDescent="0.55000000000000004">
      <c r="Y800" s="11"/>
      <c r="Z800" s="149"/>
    </row>
    <row r="801" spans="25:26" x14ac:dyDescent="0.55000000000000004">
      <c r="Y801" s="11"/>
      <c r="Z801" s="149"/>
    </row>
    <row r="802" spans="25:26" x14ac:dyDescent="0.55000000000000004">
      <c r="Y802" s="11"/>
      <c r="Z802" s="149"/>
    </row>
    <row r="803" spans="25:26" x14ac:dyDescent="0.55000000000000004">
      <c r="Y803" s="11"/>
      <c r="Z803" s="149"/>
    </row>
    <row r="804" spans="25:26" x14ac:dyDescent="0.55000000000000004">
      <c r="Y804" s="11"/>
      <c r="Z804" s="149"/>
    </row>
    <row r="805" spans="25:26" x14ac:dyDescent="0.55000000000000004">
      <c r="Y805" s="11"/>
      <c r="Z805" s="149"/>
    </row>
    <row r="806" spans="25:26" x14ac:dyDescent="0.55000000000000004">
      <c r="Y806" s="11"/>
      <c r="Z806" s="149"/>
    </row>
    <row r="807" spans="25:26" x14ac:dyDescent="0.55000000000000004">
      <c r="Y807" s="11"/>
      <c r="Z807" s="149"/>
    </row>
    <row r="808" spans="25:26" x14ac:dyDescent="0.55000000000000004">
      <c r="Y808" s="11"/>
      <c r="Z808" s="149"/>
    </row>
    <row r="809" spans="25:26" x14ac:dyDescent="0.55000000000000004">
      <c r="Y809" s="11"/>
      <c r="Z809" s="149"/>
    </row>
    <row r="810" spans="25:26" x14ac:dyDescent="0.55000000000000004">
      <c r="Y810" s="11"/>
      <c r="Z810" s="149"/>
    </row>
    <row r="811" spans="25:26" x14ac:dyDescent="0.55000000000000004">
      <c r="Y811" s="11"/>
      <c r="Z811" s="149"/>
    </row>
    <row r="812" spans="25:26" x14ac:dyDescent="0.55000000000000004">
      <c r="Y812" s="11"/>
      <c r="Z812" s="149"/>
    </row>
    <row r="813" spans="25:26" x14ac:dyDescent="0.55000000000000004">
      <c r="Y813" s="11"/>
      <c r="Z813" s="149"/>
    </row>
    <row r="814" spans="25:26" x14ac:dyDescent="0.55000000000000004">
      <c r="Y814" s="11"/>
      <c r="Z814" s="149"/>
    </row>
    <row r="815" spans="25:26" x14ac:dyDescent="0.55000000000000004">
      <c r="Y815" s="11"/>
      <c r="Z815" s="149"/>
    </row>
    <row r="816" spans="25:26" x14ac:dyDescent="0.55000000000000004">
      <c r="Y816" s="11"/>
      <c r="Z816" s="149"/>
    </row>
    <row r="817" spans="25:26" x14ac:dyDescent="0.55000000000000004">
      <c r="Y817" s="11"/>
      <c r="Z817" s="149"/>
    </row>
    <row r="818" spans="25:26" x14ac:dyDescent="0.55000000000000004">
      <c r="Y818" s="11"/>
      <c r="Z818" s="149"/>
    </row>
    <row r="819" spans="25:26" x14ac:dyDescent="0.55000000000000004">
      <c r="Y819" s="11"/>
      <c r="Z819" s="149"/>
    </row>
    <row r="820" spans="25:26" x14ac:dyDescent="0.55000000000000004">
      <c r="Y820" s="11"/>
      <c r="Z820" s="149"/>
    </row>
    <row r="821" spans="25:26" x14ac:dyDescent="0.55000000000000004">
      <c r="Y821" s="11"/>
      <c r="Z821" s="149"/>
    </row>
    <row r="822" spans="25:26" x14ac:dyDescent="0.55000000000000004">
      <c r="Y822" s="11"/>
      <c r="Z822" s="149"/>
    </row>
    <row r="823" spans="25:26" x14ac:dyDescent="0.55000000000000004">
      <c r="Y823" s="11"/>
      <c r="Z823" s="149"/>
    </row>
    <row r="824" spans="25:26" x14ac:dyDescent="0.55000000000000004">
      <c r="Y824" s="11"/>
      <c r="Z824" s="149"/>
    </row>
    <row r="825" spans="25:26" x14ac:dyDescent="0.55000000000000004">
      <c r="Y825" s="11"/>
      <c r="Z825" s="149"/>
    </row>
    <row r="826" spans="25:26" x14ac:dyDescent="0.55000000000000004">
      <c r="Y826" s="11"/>
      <c r="Z826" s="149"/>
    </row>
    <row r="827" spans="25:26" x14ac:dyDescent="0.55000000000000004">
      <c r="Y827" s="11"/>
      <c r="Z827" s="149"/>
    </row>
    <row r="828" spans="25:26" x14ac:dyDescent="0.55000000000000004">
      <c r="Y828" s="11"/>
      <c r="Z828" s="149"/>
    </row>
    <row r="829" spans="25:26" x14ac:dyDescent="0.55000000000000004">
      <c r="Y829" s="11"/>
      <c r="Z829" s="149"/>
    </row>
    <row r="830" spans="25:26" x14ac:dyDescent="0.55000000000000004">
      <c r="Y830" s="11"/>
      <c r="Z830" s="149"/>
    </row>
    <row r="831" spans="25:26" x14ac:dyDescent="0.55000000000000004">
      <c r="Y831" s="11"/>
      <c r="Z831" s="149"/>
    </row>
    <row r="832" spans="25:26" x14ac:dyDescent="0.55000000000000004">
      <c r="Y832" s="11"/>
      <c r="Z832" s="149"/>
    </row>
    <row r="833" spans="25:26" x14ac:dyDescent="0.55000000000000004">
      <c r="Y833" s="11"/>
      <c r="Z833" s="149"/>
    </row>
    <row r="834" spans="25:26" x14ac:dyDescent="0.55000000000000004">
      <c r="Y834" s="11"/>
      <c r="Z834" s="149"/>
    </row>
    <row r="835" spans="25:26" x14ac:dyDescent="0.55000000000000004">
      <c r="Y835" s="11"/>
      <c r="Z835" s="149"/>
    </row>
    <row r="836" spans="25:26" x14ac:dyDescent="0.55000000000000004">
      <c r="Y836" s="11"/>
      <c r="Z836" s="149"/>
    </row>
    <row r="837" spans="25:26" x14ac:dyDescent="0.55000000000000004">
      <c r="Y837" s="11"/>
      <c r="Z837" s="149"/>
    </row>
    <row r="838" spans="25:26" x14ac:dyDescent="0.55000000000000004">
      <c r="Y838" s="11"/>
      <c r="Z838" s="149"/>
    </row>
    <row r="839" spans="25:26" x14ac:dyDescent="0.55000000000000004">
      <c r="Y839" s="11"/>
      <c r="Z839" s="149"/>
    </row>
    <row r="840" spans="25:26" x14ac:dyDescent="0.55000000000000004">
      <c r="Y840" s="11"/>
      <c r="Z840" s="149"/>
    </row>
    <row r="841" spans="25:26" x14ac:dyDescent="0.55000000000000004">
      <c r="Y841" s="11"/>
      <c r="Z841" s="149"/>
    </row>
    <row r="842" spans="25:26" x14ac:dyDescent="0.55000000000000004">
      <c r="Y842" s="11"/>
      <c r="Z842" s="149"/>
    </row>
    <row r="843" spans="25:26" x14ac:dyDescent="0.55000000000000004">
      <c r="Y843" s="11"/>
      <c r="Z843" s="149"/>
    </row>
    <row r="844" spans="25:26" x14ac:dyDescent="0.55000000000000004">
      <c r="Y844" s="11"/>
      <c r="Z844" s="149"/>
    </row>
    <row r="845" spans="25:26" x14ac:dyDescent="0.55000000000000004">
      <c r="Y845" s="11"/>
      <c r="Z845" s="149"/>
    </row>
    <row r="846" spans="25:26" x14ac:dyDescent="0.55000000000000004">
      <c r="Y846" s="11"/>
      <c r="Z846" s="149"/>
    </row>
    <row r="847" spans="25:26" x14ac:dyDescent="0.55000000000000004">
      <c r="Y847" s="11"/>
      <c r="Z847" s="149"/>
    </row>
    <row r="848" spans="25:26" x14ac:dyDescent="0.55000000000000004">
      <c r="Y848" s="11"/>
      <c r="Z848" s="149"/>
    </row>
    <row r="849" spans="25:26" x14ac:dyDescent="0.55000000000000004">
      <c r="Y849" s="11"/>
      <c r="Z849" s="149"/>
    </row>
    <row r="850" spans="25:26" x14ac:dyDescent="0.55000000000000004">
      <c r="Y850" s="11"/>
      <c r="Z850" s="149"/>
    </row>
    <row r="851" spans="25:26" x14ac:dyDescent="0.55000000000000004">
      <c r="Y851" s="11"/>
      <c r="Z851" s="149"/>
    </row>
    <row r="852" spans="25:26" x14ac:dyDescent="0.55000000000000004">
      <c r="Y852" s="11"/>
      <c r="Z852" s="149"/>
    </row>
    <row r="853" spans="25:26" x14ac:dyDescent="0.55000000000000004">
      <c r="Y853" s="11"/>
      <c r="Z853" s="149"/>
    </row>
    <row r="854" spans="25:26" x14ac:dyDescent="0.55000000000000004">
      <c r="Y854" s="11"/>
      <c r="Z854" s="149"/>
    </row>
    <row r="855" spans="25:26" x14ac:dyDescent="0.55000000000000004">
      <c r="Y855" s="11"/>
      <c r="Z855" s="149"/>
    </row>
    <row r="856" spans="25:26" x14ac:dyDescent="0.55000000000000004">
      <c r="Y856" s="11"/>
      <c r="Z856" s="149"/>
    </row>
    <row r="857" spans="25:26" x14ac:dyDescent="0.55000000000000004">
      <c r="Y857" s="11"/>
      <c r="Z857" s="149"/>
    </row>
    <row r="858" spans="25:26" x14ac:dyDescent="0.55000000000000004">
      <c r="Y858" s="11"/>
      <c r="Z858" s="149"/>
    </row>
    <row r="859" spans="25:26" x14ac:dyDescent="0.55000000000000004">
      <c r="Y859" s="11"/>
      <c r="Z859" s="149"/>
    </row>
    <row r="860" spans="25:26" x14ac:dyDescent="0.55000000000000004">
      <c r="Y860" s="11"/>
      <c r="Z860" s="149"/>
    </row>
    <row r="861" spans="25:26" x14ac:dyDescent="0.55000000000000004">
      <c r="Y861" s="11"/>
      <c r="Z861" s="149"/>
    </row>
    <row r="862" spans="25:26" x14ac:dyDescent="0.55000000000000004">
      <c r="Y862" s="11"/>
      <c r="Z862" s="149"/>
    </row>
    <row r="863" spans="25:26" x14ac:dyDescent="0.55000000000000004">
      <c r="Y863" s="11"/>
      <c r="Z863" s="149"/>
    </row>
    <row r="864" spans="25:26" x14ac:dyDescent="0.55000000000000004">
      <c r="Y864" s="11"/>
      <c r="Z864" s="149"/>
    </row>
    <row r="865" spans="25:26" x14ac:dyDescent="0.55000000000000004">
      <c r="Y865" s="11"/>
      <c r="Z865" s="149"/>
    </row>
    <row r="866" spans="25:26" x14ac:dyDescent="0.55000000000000004">
      <c r="Y866" s="11"/>
      <c r="Z866" s="149"/>
    </row>
    <row r="867" spans="25:26" x14ac:dyDescent="0.55000000000000004">
      <c r="Y867" s="11"/>
      <c r="Z867" s="149"/>
    </row>
    <row r="868" spans="25:26" x14ac:dyDescent="0.55000000000000004">
      <c r="Y868" s="11"/>
      <c r="Z868" s="149"/>
    </row>
    <row r="869" spans="25:26" x14ac:dyDescent="0.55000000000000004">
      <c r="Y869" s="11"/>
      <c r="Z869" s="149"/>
    </row>
    <row r="870" spans="25:26" x14ac:dyDescent="0.55000000000000004">
      <c r="Y870" s="11"/>
      <c r="Z870" s="149"/>
    </row>
    <row r="871" spans="25:26" x14ac:dyDescent="0.55000000000000004">
      <c r="Y871" s="11"/>
      <c r="Z871" s="149"/>
    </row>
    <row r="872" spans="25:26" x14ac:dyDescent="0.55000000000000004">
      <c r="Y872" s="11"/>
      <c r="Z872" s="149"/>
    </row>
    <row r="873" spans="25:26" x14ac:dyDescent="0.55000000000000004">
      <c r="Y873" s="11"/>
      <c r="Z873" s="149"/>
    </row>
    <row r="874" spans="25:26" x14ac:dyDescent="0.55000000000000004">
      <c r="Y874" s="11"/>
      <c r="Z874" s="149"/>
    </row>
    <row r="875" spans="25:26" x14ac:dyDescent="0.55000000000000004">
      <c r="Y875" s="11"/>
      <c r="Z875" s="149"/>
    </row>
    <row r="876" spans="25:26" x14ac:dyDescent="0.55000000000000004">
      <c r="Y876" s="11"/>
      <c r="Z876" s="149"/>
    </row>
    <row r="877" spans="25:26" x14ac:dyDescent="0.55000000000000004">
      <c r="Y877" s="11"/>
      <c r="Z877" s="149"/>
    </row>
    <row r="878" spans="25:26" x14ac:dyDescent="0.55000000000000004">
      <c r="Y878" s="11"/>
      <c r="Z878" s="149"/>
    </row>
    <row r="879" spans="25:26" x14ac:dyDescent="0.55000000000000004">
      <c r="Y879" s="11"/>
      <c r="Z879" s="149"/>
    </row>
    <row r="880" spans="25:26" x14ac:dyDescent="0.55000000000000004">
      <c r="Y880" s="11"/>
      <c r="Z880" s="149"/>
    </row>
    <row r="881" spans="25:26" x14ac:dyDescent="0.55000000000000004">
      <c r="Y881" s="11"/>
      <c r="Z881" s="149"/>
    </row>
    <row r="882" spans="25:26" x14ac:dyDescent="0.55000000000000004">
      <c r="Y882" s="11"/>
      <c r="Z882" s="149"/>
    </row>
    <row r="883" spans="25:26" x14ac:dyDescent="0.55000000000000004">
      <c r="Y883" s="11"/>
      <c r="Z883" s="149"/>
    </row>
    <row r="884" spans="25:26" x14ac:dyDescent="0.55000000000000004">
      <c r="Y884" s="11"/>
      <c r="Z884" s="149"/>
    </row>
    <row r="885" spans="25:26" x14ac:dyDescent="0.55000000000000004">
      <c r="Y885" s="11"/>
      <c r="Z885" s="149"/>
    </row>
    <row r="886" spans="25:26" x14ac:dyDescent="0.55000000000000004">
      <c r="Y886" s="11"/>
      <c r="Z886" s="149"/>
    </row>
    <row r="887" spans="25:26" x14ac:dyDescent="0.55000000000000004">
      <c r="Y887" s="11"/>
      <c r="Z887" s="149"/>
    </row>
    <row r="888" spans="25:26" x14ac:dyDescent="0.55000000000000004">
      <c r="Y888" s="11"/>
      <c r="Z888" s="149"/>
    </row>
    <row r="889" spans="25:26" x14ac:dyDescent="0.55000000000000004">
      <c r="Y889" s="11"/>
      <c r="Z889" s="149"/>
    </row>
    <row r="890" spans="25:26" x14ac:dyDescent="0.55000000000000004">
      <c r="Y890" s="11"/>
      <c r="Z890" s="149"/>
    </row>
    <row r="891" spans="25:26" x14ac:dyDescent="0.55000000000000004">
      <c r="Y891" s="11"/>
      <c r="Z891" s="149"/>
    </row>
    <row r="892" spans="25:26" x14ac:dyDescent="0.55000000000000004">
      <c r="Y892" s="11"/>
      <c r="Z892" s="149"/>
    </row>
    <row r="893" spans="25:26" x14ac:dyDescent="0.55000000000000004">
      <c r="Y893" s="11"/>
      <c r="Z893" s="149"/>
    </row>
    <row r="894" spans="25:26" x14ac:dyDescent="0.55000000000000004">
      <c r="Y894" s="11"/>
      <c r="Z894" s="149"/>
    </row>
    <row r="895" spans="25:26" x14ac:dyDescent="0.55000000000000004">
      <c r="Y895" s="11"/>
      <c r="Z895" s="149"/>
    </row>
    <row r="896" spans="25:26" x14ac:dyDescent="0.55000000000000004">
      <c r="Y896" s="11"/>
      <c r="Z896" s="149"/>
    </row>
    <row r="897" spans="25:26" x14ac:dyDescent="0.55000000000000004">
      <c r="Y897" s="11"/>
      <c r="Z897" s="149"/>
    </row>
    <row r="898" spans="25:26" x14ac:dyDescent="0.55000000000000004">
      <c r="Y898" s="11"/>
      <c r="Z898" s="149"/>
    </row>
    <row r="899" spans="25:26" x14ac:dyDescent="0.55000000000000004">
      <c r="Y899" s="11"/>
      <c r="Z899" s="149"/>
    </row>
    <row r="900" spans="25:26" x14ac:dyDescent="0.55000000000000004">
      <c r="Y900" s="11"/>
      <c r="Z900" s="149"/>
    </row>
    <row r="901" spans="25:26" x14ac:dyDescent="0.55000000000000004">
      <c r="Y901" s="11"/>
      <c r="Z901" s="149"/>
    </row>
    <row r="902" spans="25:26" x14ac:dyDescent="0.55000000000000004">
      <c r="Y902" s="11"/>
      <c r="Z902" s="149"/>
    </row>
    <row r="903" spans="25:26" x14ac:dyDescent="0.55000000000000004">
      <c r="Y903" s="11"/>
      <c r="Z903" s="149"/>
    </row>
    <row r="904" spans="25:26" x14ac:dyDescent="0.55000000000000004">
      <c r="Y904" s="11"/>
      <c r="Z904" s="149"/>
    </row>
    <row r="905" spans="25:26" x14ac:dyDescent="0.55000000000000004">
      <c r="Y905" s="11"/>
      <c r="Z905" s="149"/>
    </row>
    <row r="906" spans="25:26" x14ac:dyDescent="0.55000000000000004">
      <c r="Y906" s="11"/>
      <c r="Z906" s="149"/>
    </row>
    <row r="907" spans="25:26" x14ac:dyDescent="0.55000000000000004">
      <c r="Y907" s="11"/>
      <c r="Z907" s="149"/>
    </row>
    <row r="908" spans="25:26" x14ac:dyDescent="0.55000000000000004">
      <c r="Y908" s="11"/>
      <c r="Z908" s="149"/>
    </row>
    <row r="909" spans="25:26" x14ac:dyDescent="0.55000000000000004">
      <c r="Y909" s="11"/>
      <c r="Z909" s="149"/>
    </row>
    <row r="910" spans="25:26" x14ac:dyDescent="0.55000000000000004">
      <c r="Y910" s="11"/>
      <c r="Z910" s="149"/>
    </row>
    <row r="911" spans="25:26" x14ac:dyDescent="0.55000000000000004">
      <c r="Y911" s="11"/>
      <c r="Z911" s="149"/>
    </row>
    <row r="912" spans="25:26" x14ac:dyDescent="0.55000000000000004">
      <c r="Y912" s="11"/>
      <c r="Z912" s="149"/>
    </row>
    <row r="913" spans="25:26" x14ac:dyDescent="0.55000000000000004">
      <c r="Y913" s="11"/>
      <c r="Z913" s="149"/>
    </row>
    <row r="914" spans="25:26" x14ac:dyDescent="0.55000000000000004">
      <c r="Y914" s="11"/>
      <c r="Z914" s="149"/>
    </row>
    <row r="915" spans="25:26" x14ac:dyDescent="0.55000000000000004">
      <c r="Y915" s="11"/>
      <c r="Z915" s="149"/>
    </row>
    <row r="916" spans="25:26" x14ac:dyDescent="0.55000000000000004">
      <c r="Y916" s="11"/>
      <c r="Z916" s="149"/>
    </row>
    <row r="917" spans="25:26" x14ac:dyDescent="0.55000000000000004">
      <c r="Y917" s="11"/>
      <c r="Z917" s="149"/>
    </row>
    <row r="918" spans="25:26" x14ac:dyDescent="0.55000000000000004">
      <c r="Y918" s="11"/>
      <c r="Z918" s="149"/>
    </row>
    <row r="919" spans="25:26" x14ac:dyDescent="0.55000000000000004">
      <c r="Y919" s="11"/>
      <c r="Z919" s="149"/>
    </row>
    <row r="920" spans="25:26" x14ac:dyDescent="0.55000000000000004">
      <c r="Y920" s="11"/>
      <c r="Z920" s="149"/>
    </row>
    <row r="921" spans="25:26" x14ac:dyDescent="0.55000000000000004">
      <c r="Y921" s="11"/>
      <c r="Z921" s="149"/>
    </row>
    <row r="922" spans="25:26" x14ac:dyDescent="0.55000000000000004">
      <c r="Y922" s="11"/>
      <c r="Z922" s="149"/>
    </row>
    <row r="923" spans="25:26" x14ac:dyDescent="0.55000000000000004">
      <c r="Y923" s="11"/>
      <c r="Z923" s="149"/>
    </row>
    <row r="924" spans="25:26" x14ac:dyDescent="0.55000000000000004">
      <c r="Y924" s="11"/>
      <c r="Z924" s="149"/>
    </row>
    <row r="925" spans="25:26" x14ac:dyDescent="0.55000000000000004">
      <c r="Y925" s="11"/>
      <c r="Z925" s="149"/>
    </row>
    <row r="926" spans="25:26" x14ac:dyDescent="0.55000000000000004">
      <c r="Y926" s="11"/>
      <c r="Z926" s="149"/>
    </row>
    <row r="927" spans="25:26" x14ac:dyDescent="0.55000000000000004">
      <c r="Y927" s="11"/>
      <c r="Z927" s="149"/>
    </row>
    <row r="928" spans="25:26" x14ac:dyDescent="0.55000000000000004">
      <c r="Y928" s="11"/>
      <c r="Z928" s="149"/>
    </row>
    <row r="929" spans="25:26" x14ac:dyDescent="0.55000000000000004">
      <c r="Y929" s="11"/>
      <c r="Z929" s="149"/>
    </row>
    <row r="930" spans="25:26" x14ac:dyDescent="0.55000000000000004">
      <c r="Y930" s="11"/>
      <c r="Z930" s="149"/>
    </row>
    <row r="931" spans="25:26" x14ac:dyDescent="0.55000000000000004">
      <c r="Y931" s="11"/>
      <c r="Z931" s="149"/>
    </row>
    <row r="932" spans="25:26" x14ac:dyDescent="0.55000000000000004">
      <c r="Y932" s="11"/>
      <c r="Z932" s="149"/>
    </row>
    <row r="933" spans="25:26" x14ac:dyDescent="0.55000000000000004">
      <c r="Y933" s="11"/>
      <c r="Z933" s="149"/>
    </row>
    <row r="934" spans="25:26" x14ac:dyDescent="0.55000000000000004">
      <c r="Y934" s="11"/>
      <c r="Z934" s="149"/>
    </row>
    <row r="935" spans="25:26" x14ac:dyDescent="0.55000000000000004">
      <c r="Y935" s="11"/>
      <c r="Z935" s="149"/>
    </row>
    <row r="936" spans="25:26" x14ac:dyDescent="0.55000000000000004">
      <c r="Y936" s="11"/>
      <c r="Z936" s="149"/>
    </row>
    <row r="937" spans="25:26" x14ac:dyDescent="0.55000000000000004">
      <c r="Y937" s="11"/>
      <c r="Z937" s="149"/>
    </row>
    <row r="938" spans="25:26" x14ac:dyDescent="0.55000000000000004">
      <c r="Y938" s="11"/>
      <c r="Z938" s="149"/>
    </row>
    <row r="939" spans="25:26" x14ac:dyDescent="0.55000000000000004">
      <c r="Y939" s="11"/>
      <c r="Z939" s="149"/>
    </row>
    <row r="940" spans="25:26" x14ac:dyDescent="0.55000000000000004">
      <c r="Y940" s="11"/>
      <c r="Z940" s="149"/>
    </row>
    <row r="941" spans="25:26" x14ac:dyDescent="0.55000000000000004">
      <c r="Y941" s="11"/>
      <c r="Z941" s="149"/>
    </row>
    <row r="942" spans="25:26" x14ac:dyDescent="0.55000000000000004">
      <c r="Y942" s="11"/>
      <c r="Z942" s="149"/>
    </row>
    <row r="943" spans="25:26" x14ac:dyDescent="0.55000000000000004">
      <c r="Y943" s="11"/>
      <c r="Z943" s="149"/>
    </row>
    <row r="944" spans="25:26" x14ac:dyDescent="0.55000000000000004">
      <c r="Y944" s="11"/>
      <c r="Z944" s="149"/>
    </row>
    <row r="945" spans="25:26" x14ac:dyDescent="0.55000000000000004">
      <c r="Y945" s="11"/>
      <c r="Z945" s="149"/>
    </row>
    <row r="946" spans="25:26" x14ac:dyDescent="0.55000000000000004">
      <c r="Y946" s="11"/>
      <c r="Z946" s="149"/>
    </row>
    <row r="947" spans="25:26" x14ac:dyDescent="0.55000000000000004">
      <c r="Y947" s="11"/>
      <c r="Z947" s="149"/>
    </row>
    <row r="948" spans="25:26" x14ac:dyDescent="0.55000000000000004">
      <c r="Y948" s="11"/>
      <c r="Z948" s="149"/>
    </row>
    <row r="949" spans="25:26" x14ac:dyDescent="0.55000000000000004">
      <c r="Y949" s="11"/>
      <c r="Z949" s="149"/>
    </row>
    <row r="950" spans="25:26" x14ac:dyDescent="0.55000000000000004">
      <c r="Y950" s="11"/>
      <c r="Z950" s="149"/>
    </row>
    <row r="951" spans="25:26" x14ac:dyDescent="0.55000000000000004">
      <c r="Y951" s="11"/>
      <c r="Z951" s="149"/>
    </row>
    <row r="952" spans="25:26" x14ac:dyDescent="0.55000000000000004">
      <c r="Y952" s="11"/>
      <c r="Z952" s="149"/>
    </row>
    <row r="953" spans="25:26" x14ac:dyDescent="0.55000000000000004">
      <c r="Y953" s="11"/>
      <c r="Z953" s="149"/>
    </row>
    <row r="954" spans="25:26" x14ac:dyDescent="0.55000000000000004">
      <c r="Y954" s="11"/>
      <c r="Z954" s="149"/>
    </row>
    <row r="955" spans="25:26" x14ac:dyDescent="0.55000000000000004">
      <c r="Y955" s="11"/>
      <c r="Z955" s="149"/>
    </row>
    <row r="956" spans="25:26" x14ac:dyDescent="0.55000000000000004">
      <c r="Y956" s="11"/>
      <c r="Z956" s="149"/>
    </row>
    <row r="957" spans="25:26" x14ac:dyDescent="0.55000000000000004">
      <c r="Y957" s="11"/>
      <c r="Z957" s="149"/>
    </row>
    <row r="958" spans="25:26" x14ac:dyDescent="0.55000000000000004">
      <c r="Y958" s="11"/>
      <c r="Z958" s="149"/>
    </row>
    <row r="959" spans="25:26" x14ac:dyDescent="0.55000000000000004">
      <c r="Y959" s="11"/>
      <c r="Z959" s="149"/>
    </row>
    <row r="960" spans="25:26" x14ac:dyDescent="0.55000000000000004">
      <c r="Y960" s="11"/>
      <c r="Z960" s="149"/>
    </row>
    <row r="961" spans="25:26" x14ac:dyDescent="0.55000000000000004">
      <c r="Y961" s="11"/>
      <c r="Z961" s="149"/>
    </row>
    <row r="962" spans="25:26" x14ac:dyDescent="0.55000000000000004">
      <c r="Y962" s="11"/>
      <c r="Z962" s="149"/>
    </row>
    <row r="963" spans="25:26" x14ac:dyDescent="0.55000000000000004">
      <c r="Y963" s="11"/>
      <c r="Z963" s="149"/>
    </row>
    <row r="964" spans="25:26" x14ac:dyDescent="0.55000000000000004">
      <c r="Y964" s="11"/>
      <c r="Z964" s="149"/>
    </row>
    <row r="965" spans="25:26" x14ac:dyDescent="0.55000000000000004">
      <c r="Y965" s="11"/>
      <c r="Z965" s="149"/>
    </row>
    <row r="966" spans="25:26" x14ac:dyDescent="0.55000000000000004">
      <c r="Y966" s="11"/>
      <c r="Z966" s="149"/>
    </row>
    <row r="967" spans="25:26" x14ac:dyDescent="0.55000000000000004">
      <c r="Y967" s="11"/>
      <c r="Z967" s="149"/>
    </row>
    <row r="968" spans="25:26" x14ac:dyDescent="0.55000000000000004">
      <c r="Y968" s="11"/>
      <c r="Z968" s="149"/>
    </row>
    <row r="969" spans="25:26" x14ac:dyDescent="0.55000000000000004">
      <c r="Y969" s="11"/>
      <c r="Z969" s="149"/>
    </row>
    <row r="970" spans="25:26" x14ac:dyDescent="0.55000000000000004">
      <c r="Y970" s="11"/>
      <c r="Z970" s="149"/>
    </row>
    <row r="971" spans="25:26" x14ac:dyDescent="0.55000000000000004">
      <c r="Y971" s="11"/>
      <c r="Z971" s="149"/>
    </row>
    <row r="972" spans="25:26" x14ac:dyDescent="0.55000000000000004">
      <c r="Y972" s="11"/>
      <c r="Z972" s="149"/>
    </row>
    <row r="973" spans="25:26" x14ac:dyDescent="0.55000000000000004">
      <c r="Y973" s="11"/>
      <c r="Z973" s="149"/>
    </row>
    <row r="974" spans="25:26" x14ac:dyDescent="0.55000000000000004">
      <c r="Y974" s="11"/>
      <c r="Z974" s="149"/>
    </row>
    <row r="975" spans="25:26" x14ac:dyDescent="0.55000000000000004">
      <c r="Y975" s="11"/>
      <c r="Z975" s="149"/>
    </row>
    <row r="976" spans="25:26" x14ac:dyDescent="0.55000000000000004">
      <c r="Y976" s="11"/>
      <c r="Z976" s="149"/>
    </row>
    <row r="977" spans="25:26" x14ac:dyDescent="0.55000000000000004">
      <c r="Y977" s="11"/>
      <c r="Z977" s="149"/>
    </row>
    <row r="978" spans="25:26" x14ac:dyDescent="0.55000000000000004">
      <c r="Y978" s="11"/>
      <c r="Z978" s="149"/>
    </row>
    <row r="979" spans="25:26" x14ac:dyDescent="0.55000000000000004">
      <c r="Y979" s="11"/>
      <c r="Z979" s="149"/>
    </row>
    <row r="980" spans="25:26" x14ac:dyDescent="0.55000000000000004">
      <c r="Y980" s="11"/>
      <c r="Z980" s="149"/>
    </row>
    <row r="981" spans="25:26" x14ac:dyDescent="0.55000000000000004">
      <c r="Y981" s="11"/>
      <c r="Z981" s="149"/>
    </row>
    <row r="982" spans="25:26" x14ac:dyDescent="0.55000000000000004">
      <c r="Y982" s="11"/>
      <c r="Z982" s="149"/>
    </row>
    <row r="983" spans="25:26" x14ac:dyDescent="0.55000000000000004">
      <c r="Y983" s="11"/>
      <c r="Z983" s="149"/>
    </row>
    <row r="984" spans="25:26" x14ac:dyDescent="0.55000000000000004">
      <c r="Y984" s="11"/>
      <c r="Z984" s="149"/>
    </row>
    <row r="985" spans="25:26" x14ac:dyDescent="0.55000000000000004">
      <c r="Y985" s="11"/>
      <c r="Z985" s="149"/>
    </row>
    <row r="986" spans="25:26" x14ac:dyDescent="0.55000000000000004">
      <c r="Y986" s="11"/>
      <c r="Z986" s="149"/>
    </row>
    <row r="987" spans="25:26" x14ac:dyDescent="0.55000000000000004">
      <c r="Y987" s="11"/>
      <c r="Z987" s="149"/>
    </row>
    <row r="988" spans="25:26" x14ac:dyDescent="0.55000000000000004">
      <c r="Y988" s="11"/>
      <c r="Z988" s="149"/>
    </row>
    <row r="989" spans="25:26" x14ac:dyDescent="0.55000000000000004">
      <c r="Y989" s="11"/>
      <c r="Z989" s="149"/>
    </row>
    <row r="990" spans="25:26" x14ac:dyDescent="0.55000000000000004">
      <c r="Y990" s="11"/>
      <c r="Z990" s="149"/>
    </row>
    <row r="991" spans="25:26" x14ac:dyDescent="0.55000000000000004">
      <c r="Y991" s="11"/>
      <c r="Z991" s="149"/>
    </row>
    <row r="992" spans="25:26" x14ac:dyDescent="0.55000000000000004">
      <c r="Y992" s="11"/>
      <c r="Z992" s="149"/>
    </row>
    <row r="993" spans="25:26" x14ac:dyDescent="0.55000000000000004">
      <c r="Y993" s="11"/>
      <c r="Z993" s="149"/>
    </row>
    <row r="994" spans="25:26" x14ac:dyDescent="0.55000000000000004">
      <c r="Y994" s="11"/>
      <c r="Z994" s="149"/>
    </row>
    <row r="995" spans="25:26" x14ac:dyDescent="0.55000000000000004">
      <c r="Y995" s="11"/>
      <c r="Z995" s="149"/>
    </row>
    <row r="996" spans="25:26" x14ac:dyDescent="0.55000000000000004">
      <c r="Y996" s="11"/>
      <c r="Z996" s="149"/>
    </row>
    <row r="997" spans="25:26" x14ac:dyDescent="0.55000000000000004">
      <c r="Y997" s="11"/>
      <c r="Z997" s="149"/>
    </row>
    <row r="998" spans="25:26" x14ac:dyDescent="0.55000000000000004">
      <c r="Y998" s="11"/>
      <c r="Z998" s="149"/>
    </row>
    <row r="999" spans="25:26" x14ac:dyDescent="0.55000000000000004">
      <c r="Y999" s="11"/>
      <c r="Z999" s="149"/>
    </row>
    <row r="1000" spans="25:26" x14ac:dyDescent="0.55000000000000004">
      <c r="Y1000" s="11"/>
      <c r="Z1000" s="149"/>
    </row>
    <row r="1001" spans="25:26" x14ac:dyDescent="0.55000000000000004">
      <c r="Y1001" s="11"/>
      <c r="Z1001" s="149"/>
    </row>
    <row r="1002" spans="25:26" x14ac:dyDescent="0.55000000000000004">
      <c r="Y1002" s="11"/>
      <c r="Z1002" s="149"/>
    </row>
    <row r="1003" spans="25:26" x14ac:dyDescent="0.55000000000000004">
      <c r="Y1003" s="11"/>
      <c r="Z1003" s="149"/>
    </row>
    <row r="1004" spans="25:26" x14ac:dyDescent="0.55000000000000004">
      <c r="Y1004" s="11"/>
      <c r="Z1004" s="149"/>
    </row>
    <row r="1005" spans="25:26" x14ac:dyDescent="0.55000000000000004">
      <c r="Y1005" s="11"/>
      <c r="Z1005" s="149"/>
    </row>
    <row r="1006" spans="25:26" x14ac:dyDescent="0.55000000000000004">
      <c r="Y1006" s="11"/>
      <c r="Z1006" s="149"/>
    </row>
    <row r="1007" spans="25:26" x14ac:dyDescent="0.55000000000000004">
      <c r="Y1007" s="11"/>
      <c r="Z1007" s="149"/>
    </row>
    <row r="1008" spans="25:26" x14ac:dyDescent="0.55000000000000004">
      <c r="Y1008" s="11"/>
      <c r="Z1008" s="149"/>
    </row>
    <row r="1009" spans="25:26" x14ac:dyDescent="0.55000000000000004">
      <c r="Y1009" s="11"/>
      <c r="Z1009" s="149"/>
    </row>
    <row r="1010" spans="25:26" x14ac:dyDescent="0.55000000000000004">
      <c r="Y1010" s="11"/>
      <c r="Z1010" s="149"/>
    </row>
    <row r="1011" spans="25:26" x14ac:dyDescent="0.55000000000000004">
      <c r="Y1011" s="11"/>
      <c r="Z1011" s="149"/>
    </row>
    <row r="1012" spans="25:26" x14ac:dyDescent="0.55000000000000004">
      <c r="Y1012" s="11"/>
      <c r="Z1012" s="149"/>
    </row>
    <row r="1013" spans="25:26" x14ac:dyDescent="0.55000000000000004">
      <c r="Y1013" s="11"/>
      <c r="Z1013" s="149"/>
    </row>
    <row r="1014" spans="25:26" x14ac:dyDescent="0.55000000000000004">
      <c r="Y1014" s="11"/>
      <c r="Z1014" s="149"/>
    </row>
    <row r="1015" spans="25:26" x14ac:dyDescent="0.55000000000000004">
      <c r="Y1015" s="11"/>
      <c r="Z1015" s="149"/>
    </row>
    <row r="1016" spans="25:26" x14ac:dyDescent="0.55000000000000004">
      <c r="Y1016" s="11"/>
      <c r="Z1016" s="149"/>
    </row>
    <row r="1017" spans="25:26" x14ac:dyDescent="0.55000000000000004">
      <c r="Y1017" s="11"/>
      <c r="Z1017" s="149"/>
    </row>
    <row r="1018" spans="25:26" x14ac:dyDescent="0.55000000000000004">
      <c r="Y1018" s="11"/>
      <c r="Z1018" s="149"/>
    </row>
    <row r="1019" spans="25:26" x14ac:dyDescent="0.55000000000000004">
      <c r="Y1019" s="11"/>
      <c r="Z1019" s="149"/>
    </row>
    <row r="1020" spans="25:26" x14ac:dyDescent="0.55000000000000004">
      <c r="Y1020" s="11"/>
      <c r="Z1020" s="149"/>
    </row>
    <row r="1021" spans="25:26" x14ac:dyDescent="0.55000000000000004">
      <c r="Y1021" s="11"/>
      <c r="Z1021" s="149"/>
    </row>
    <row r="1022" spans="25:26" x14ac:dyDescent="0.55000000000000004">
      <c r="Y1022" s="11"/>
      <c r="Z1022" s="149"/>
    </row>
    <row r="1023" spans="25:26" x14ac:dyDescent="0.55000000000000004">
      <c r="Y1023" s="11"/>
      <c r="Z1023" s="149"/>
    </row>
    <row r="1024" spans="25:26" x14ac:dyDescent="0.55000000000000004">
      <c r="Y1024" s="11"/>
      <c r="Z1024" s="149"/>
    </row>
    <row r="1025" spans="25:26" x14ac:dyDescent="0.55000000000000004">
      <c r="Y1025" s="11"/>
      <c r="Z1025" s="149"/>
    </row>
    <row r="1026" spans="25:26" x14ac:dyDescent="0.55000000000000004">
      <c r="Y1026" s="11"/>
      <c r="Z1026" s="149"/>
    </row>
    <row r="1027" spans="25:26" x14ac:dyDescent="0.55000000000000004">
      <c r="Y1027" s="11"/>
      <c r="Z1027" s="149"/>
    </row>
    <row r="1028" spans="25:26" x14ac:dyDescent="0.55000000000000004">
      <c r="Y1028" s="11"/>
      <c r="Z1028" s="149"/>
    </row>
    <row r="1029" spans="25:26" x14ac:dyDescent="0.55000000000000004">
      <c r="Y1029" s="11"/>
      <c r="Z1029" s="149"/>
    </row>
    <row r="1030" spans="25:26" x14ac:dyDescent="0.55000000000000004">
      <c r="Y1030" s="11"/>
      <c r="Z1030" s="149"/>
    </row>
    <row r="1031" spans="25:26" x14ac:dyDescent="0.55000000000000004">
      <c r="Y1031" s="11"/>
      <c r="Z1031" s="149"/>
    </row>
    <row r="1032" spans="25:26" x14ac:dyDescent="0.55000000000000004">
      <c r="Y1032" s="11"/>
      <c r="Z1032" s="149"/>
    </row>
    <row r="1033" spans="25:26" x14ac:dyDescent="0.55000000000000004">
      <c r="Y1033" s="11"/>
      <c r="Z1033" s="149"/>
    </row>
    <row r="1034" spans="25:26" x14ac:dyDescent="0.55000000000000004">
      <c r="Y1034" s="11"/>
      <c r="Z1034" s="149"/>
    </row>
    <row r="1035" spans="25:26" x14ac:dyDescent="0.55000000000000004">
      <c r="Y1035" s="11"/>
      <c r="Z1035" s="149"/>
    </row>
    <row r="1036" spans="25:26" x14ac:dyDescent="0.55000000000000004">
      <c r="Y1036" s="11"/>
      <c r="Z1036" s="149"/>
    </row>
    <row r="1037" spans="25:26" x14ac:dyDescent="0.55000000000000004">
      <c r="Y1037" s="11"/>
      <c r="Z1037" s="149"/>
    </row>
    <row r="1038" spans="25:26" x14ac:dyDescent="0.55000000000000004">
      <c r="Y1038" s="11"/>
      <c r="Z1038" s="149"/>
    </row>
    <row r="1039" spans="25:26" x14ac:dyDescent="0.55000000000000004">
      <c r="Y1039" s="11"/>
      <c r="Z1039" s="149"/>
    </row>
    <row r="1040" spans="25:26" x14ac:dyDescent="0.55000000000000004">
      <c r="Y1040" s="11"/>
      <c r="Z1040" s="149"/>
    </row>
    <row r="1041" spans="25:26" x14ac:dyDescent="0.55000000000000004">
      <c r="Y1041" s="11"/>
      <c r="Z1041" s="149"/>
    </row>
    <row r="1042" spans="25:26" x14ac:dyDescent="0.55000000000000004">
      <c r="Y1042" s="11"/>
      <c r="Z1042" s="149"/>
    </row>
    <row r="1043" spans="25:26" x14ac:dyDescent="0.55000000000000004">
      <c r="Y1043" s="11"/>
      <c r="Z1043" s="149"/>
    </row>
    <row r="1044" spans="25:26" x14ac:dyDescent="0.55000000000000004">
      <c r="Y1044" s="11"/>
      <c r="Z1044" s="149"/>
    </row>
    <row r="1045" spans="25:26" x14ac:dyDescent="0.55000000000000004">
      <c r="Y1045" s="11"/>
      <c r="Z1045" s="149"/>
    </row>
    <row r="1046" spans="25:26" x14ac:dyDescent="0.55000000000000004">
      <c r="Y1046" s="11"/>
      <c r="Z1046" s="149"/>
    </row>
    <row r="1047" spans="25:26" x14ac:dyDescent="0.55000000000000004">
      <c r="Y1047" s="11"/>
      <c r="Z1047" s="149"/>
    </row>
    <row r="1048" spans="25:26" x14ac:dyDescent="0.55000000000000004">
      <c r="Y1048" s="11"/>
      <c r="Z1048" s="149"/>
    </row>
    <row r="1049" spans="25:26" x14ac:dyDescent="0.55000000000000004">
      <c r="Y1049" s="11"/>
      <c r="Z1049" s="149"/>
    </row>
    <row r="1050" spans="25:26" x14ac:dyDescent="0.55000000000000004">
      <c r="Y1050" s="11"/>
      <c r="Z1050" s="149"/>
    </row>
    <row r="1051" spans="25:26" x14ac:dyDescent="0.55000000000000004">
      <c r="Y1051" s="11"/>
      <c r="Z1051" s="149"/>
    </row>
    <row r="1052" spans="25:26" x14ac:dyDescent="0.55000000000000004">
      <c r="Y1052" s="11"/>
      <c r="Z1052" s="149"/>
    </row>
    <row r="1053" spans="25:26" x14ac:dyDescent="0.55000000000000004">
      <c r="Y1053" s="11"/>
      <c r="Z1053" s="149"/>
    </row>
    <row r="1054" spans="25:26" x14ac:dyDescent="0.55000000000000004">
      <c r="Y1054" s="11"/>
      <c r="Z1054" s="149"/>
    </row>
    <row r="1055" spans="25:26" x14ac:dyDescent="0.55000000000000004">
      <c r="Y1055" s="11"/>
      <c r="Z1055" s="149"/>
    </row>
    <row r="1056" spans="25:26" x14ac:dyDescent="0.55000000000000004">
      <c r="Y1056" s="11"/>
      <c r="Z1056" s="149"/>
    </row>
    <row r="1057" spans="25:26" x14ac:dyDescent="0.55000000000000004">
      <c r="Y1057" s="11"/>
      <c r="Z1057" s="149"/>
    </row>
    <row r="1058" spans="25:26" x14ac:dyDescent="0.55000000000000004">
      <c r="Y1058" s="11"/>
      <c r="Z1058" s="149"/>
    </row>
    <row r="1059" spans="25:26" x14ac:dyDescent="0.55000000000000004">
      <c r="Y1059" s="11"/>
      <c r="Z1059" s="149"/>
    </row>
    <row r="1060" spans="25:26" x14ac:dyDescent="0.55000000000000004">
      <c r="Y1060" s="11"/>
      <c r="Z1060" s="149"/>
    </row>
    <row r="1061" spans="25:26" x14ac:dyDescent="0.55000000000000004">
      <c r="Y1061" s="11"/>
      <c r="Z1061" s="149"/>
    </row>
    <row r="1062" spans="25:26" x14ac:dyDescent="0.55000000000000004">
      <c r="Y1062" s="11"/>
      <c r="Z1062" s="149"/>
    </row>
    <row r="1063" spans="25:26" x14ac:dyDescent="0.55000000000000004">
      <c r="Y1063" s="11"/>
      <c r="Z1063" s="149"/>
    </row>
    <row r="1064" spans="25:26" x14ac:dyDescent="0.55000000000000004">
      <c r="Y1064" s="11"/>
      <c r="Z1064" s="149"/>
    </row>
    <row r="1065" spans="25:26" x14ac:dyDescent="0.55000000000000004">
      <c r="Y1065" s="11"/>
      <c r="Z1065" s="149"/>
    </row>
    <row r="1066" spans="25:26" x14ac:dyDescent="0.55000000000000004">
      <c r="Y1066" s="11"/>
      <c r="Z1066" s="149"/>
    </row>
    <row r="1067" spans="25:26" x14ac:dyDescent="0.55000000000000004">
      <c r="Y1067" s="11"/>
      <c r="Z1067" s="149"/>
    </row>
    <row r="1068" spans="25:26" x14ac:dyDescent="0.55000000000000004">
      <c r="Y1068" s="11"/>
      <c r="Z1068" s="149"/>
    </row>
    <row r="1069" spans="25:26" x14ac:dyDescent="0.55000000000000004">
      <c r="Y1069" s="11"/>
      <c r="Z1069" s="149"/>
    </row>
    <row r="1070" spans="25:26" x14ac:dyDescent="0.55000000000000004">
      <c r="Y1070" s="11"/>
      <c r="Z1070" s="149"/>
    </row>
    <row r="1071" spans="25:26" x14ac:dyDescent="0.55000000000000004">
      <c r="Y1071" s="11"/>
      <c r="Z1071" s="149"/>
    </row>
    <row r="1072" spans="25:26" x14ac:dyDescent="0.55000000000000004">
      <c r="Y1072" s="11"/>
      <c r="Z1072" s="149"/>
    </row>
    <row r="1073" spans="25:26" x14ac:dyDescent="0.55000000000000004">
      <c r="Y1073" s="11"/>
      <c r="Z1073" s="149"/>
    </row>
    <row r="1074" spans="25:26" x14ac:dyDescent="0.55000000000000004">
      <c r="Y1074" s="11"/>
      <c r="Z1074" s="149"/>
    </row>
    <row r="1075" spans="25:26" x14ac:dyDescent="0.55000000000000004">
      <c r="Y1075" s="11"/>
      <c r="Z1075" s="149"/>
    </row>
    <row r="1076" spans="25:26" x14ac:dyDescent="0.55000000000000004">
      <c r="Y1076" s="11"/>
      <c r="Z1076" s="149"/>
    </row>
    <row r="1077" spans="25:26" x14ac:dyDescent="0.55000000000000004">
      <c r="Y1077" s="11"/>
      <c r="Z1077" s="149"/>
    </row>
    <row r="1078" spans="25:26" x14ac:dyDescent="0.55000000000000004">
      <c r="Y1078" s="11"/>
      <c r="Z1078" s="149"/>
    </row>
    <row r="1079" spans="25:26" x14ac:dyDescent="0.55000000000000004">
      <c r="Y1079" s="11"/>
      <c r="Z1079" s="149"/>
    </row>
    <row r="1080" spans="25:26" x14ac:dyDescent="0.55000000000000004">
      <c r="Y1080" s="11"/>
      <c r="Z1080" s="149"/>
    </row>
    <row r="1081" spans="25:26" x14ac:dyDescent="0.55000000000000004">
      <c r="Y1081" s="11"/>
      <c r="Z1081" s="149"/>
    </row>
    <row r="1082" spans="25:26" x14ac:dyDescent="0.55000000000000004">
      <c r="Y1082" s="11"/>
      <c r="Z1082" s="149"/>
    </row>
    <row r="1083" spans="25:26" x14ac:dyDescent="0.55000000000000004">
      <c r="Y1083" s="11"/>
      <c r="Z1083" s="149"/>
    </row>
    <row r="1084" spans="25:26" x14ac:dyDescent="0.55000000000000004">
      <c r="Y1084" s="11"/>
      <c r="Z1084" s="149"/>
    </row>
    <row r="1085" spans="25:26" x14ac:dyDescent="0.55000000000000004">
      <c r="Y1085" s="11"/>
      <c r="Z1085" s="149"/>
    </row>
    <row r="1086" spans="25:26" x14ac:dyDescent="0.55000000000000004">
      <c r="Y1086" s="11"/>
      <c r="Z1086" s="149"/>
    </row>
    <row r="1087" spans="25:26" x14ac:dyDescent="0.55000000000000004">
      <c r="Y1087" s="11"/>
      <c r="Z1087" s="149"/>
    </row>
    <row r="1088" spans="25:26" x14ac:dyDescent="0.55000000000000004">
      <c r="Y1088" s="11"/>
      <c r="Z1088" s="149"/>
    </row>
    <row r="1089" spans="25:26" x14ac:dyDescent="0.55000000000000004">
      <c r="Y1089" s="11"/>
      <c r="Z1089" s="149"/>
    </row>
    <row r="1090" spans="25:26" x14ac:dyDescent="0.55000000000000004">
      <c r="Y1090" s="11"/>
      <c r="Z1090" s="149"/>
    </row>
    <row r="1091" spans="25:26" x14ac:dyDescent="0.55000000000000004">
      <c r="Y1091" s="11"/>
      <c r="Z1091" s="149"/>
    </row>
    <row r="1092" spans="25:26" x14ac:dyDescent="0.55000000000000004">
      <c r="Y1092" s="11"/>
      <c r="Z1092" s="149"/>
    </row>
    <row r="1093" spans="25:26" x14ac:dyDescent="0.55000000000000004">
      <c r="Y1093" s="11"/>
      <c r="Z1093" s="149"/>
    </row>
    <row r="1094" spans="25:26" x14ac:dyDescent="0.55000000000000004">
      <c r="Y1094" s="11"/>
      <c r="Z1094" s="149"/>
    </row>
    <row r="1095" spans="25:26" x14ac:dyDescent="0.55000000000000004">
      <c r="Y1095" s="11"/>
      <c r="Z1095" s="149"/>
    </row>
    <row r="1096" spans="25:26" x14ac:dyDescent="0.55000000000000004">
      <c r="Y1096" s="11"/>
      <c r="Z1096" s="149"/>
    </row>
    <row r="1097" spans="25:26" x14ac:dyDescent="0.55000000000000004">
      <c r="Y1097" s="11"/>
      <c r="Z1097" s="149"/>
    </row>
    <row r="1098" spans="25:26" x14ac:dyDescent="0.55000000000000004">
      <c r="Y1098" s="11"/>
      <c r="Z1098" s="149"/>
    </row>
    <row r="1099" spans="25:26" x14ac:dyDescent="0.55000000000000004">
      <c r="Y1099" s="11"/>
      <c r="Z1099" s="149"/>
    </row>
    <row r="1100" spans="25:26" x14ac:dyDescent="0.55000000000000004">
      <c r="Y1100" s="11"/>
      <c r="Z1100" s="149"/>
    </row>
    <row r="1101" spans="25:26" x14ac:dyDescent="0.55000000000000004">
      <c r="Y1101" s="11"/>
      <c r="Z1101" s="149"/>
    </row>
    <row r="1102" spans="25:26" x14ac:dyDescent="0.55000000000000004">
      <c r="Y1102" s="11"/>
      <c r="Z1102" s="149"/>
    </row>
    <row r="1103" spans="25:26" x14ac:dyDescent="0.55000000000000004">
      <c r="Y1103" s="11"/>
      <c r="Z1103" s="149"/>
    </row>
    <row r="1104" spans="25:26" x14ac:dyDescent="0.55000000000000004">
      <c r="Y1104" s="11"/>
      <c r="Z1104" s="149"/>
    </row>
    <row r="1105" spans="25:26" x14ac:dyDescent="0.55000000000000004">
      <c r="Y1105" s="11"/>
      <c r="Z1105" s="149"/>
    </row>
    <row r="1106" spans="25:26" x14ac:dyDescent="0.55000000000000004">
      <c r="Y1106" s="11"/>
      <c r="Z1106" s="149"/>
    </row>
    <row r="1107" spans="25:26" x14ac:dyDescent="0.55000000000000004">
      <c r="Y1107" s="11"/>
      <c r="Z1107" s="149"/>
    </row>
    <row r="1108" spans="25:26" x14ac:dyDescent="0.55000000000000004">
      <c r="Y1108" s="11"/>
      <c r="Z1108" s="149"/>
    </row>
    <row r="1109" spans="25:26" x14ac:dyDescent="0.55000000000000004">
      <c r="Y1109" s="11"/>
      <c r="Z1109" s="149"/>
    </row>
    <row r="1110" spans="25:26" x14ac:dyDescent="0.55000000000000004">
      <c r="Y1110" s="11"/>
      <c r="Z1110" s="149"/>
    </row>
    <row r="1111" spans="25:26" x14ac:dyDescent="0.55000000000000004">
      <c r="Y1111" s="11"/>
      <c r="Z1111" s="149"/>
    </row>
    <row r="1112" spans="25:26" x14ac:dyDescent="0.55000000000000004">
      <c r="Y1112" s="11"/>
      <c r="Z1112" s="149"/>
    </row>
    <row r="1113" spans="25:26" x14ac:dyDescent="0.55000000000000004">
      <c r="Y1113" s="11"/>
      <c r="Z1113" s="149"/>
    </row>
    <row r="1114" spans="25:26" x14ac:dyDescent="0.55000000000000004">
      <c r="Y1114" s="11"/>
      <c r="Z1114" s="149"/>
    </row>
    <row r="1115" spans="25:26" x14ac:dyDescent="0.55000000000000004">
      <c r="Y1115" s="11"/>
      <c r="Z1115" s="149"/>
    </row>
    <row r="1116" spans="25:26" x14ac:dyDescent="0.55000000000000004">
      <c r="Y1116" s="11"/>
      <c r="Z1116" s="149"/>
    </row>
    <row r="1117" spans="25:26" x14ac:dyDescent="0.55000000000000004">
      <c r="Y1117" s="11"/>
      <c r="Z1117" s="149"/>
    </row>
    <row r="1118" spans="25:26" x14ac:dyDescent="0.55000000000000004">
      <c r="Y1118" s="11"/>
      <c r="Z1118" s="149"/>
    </row>
    <row r="1119" spans="25:26" x14ac:dyDescent="0.55000000000000004">
      <c r="Y1119" s="11"/>
      <c r="Z1119" s="149"/>
    </row>
    <row r="1120" spans="25:26" x14ac:dyDescent="0.55000000000000004">
      <c r="Y1120" s="11"/>
      <c r="Z1120" s="149"/>
    </row>
    <row r="1121" spans="25:26" x14ac:dyDescent="0.55000000000000004">
      <c r="Y1121" s="11"/>
      <c r="Z1121" s="149"/>
    </row>
    <row r="1122" spans="25:26" x14ac:dyDescent="0.55000000000000004">
      <c r="Y1122" s="11"/>
      <c r="Z1122" s="149"/>
    </row>
    <row r="1123" spans="25:26" x14ac:dyDescent="0.55000000000000004">
      <c r="Y1123" s="11"/>
      <c r="Z1123" s="149"/>
    </row>
    <row r="1124" spans="25:26" x14ac:dyDescent="0.55000000000000004">
      <c r="Y1124" s="11"/>
      <c r="Z1124" s="149"/>
    </row>
    <row r="1125" spans="25:26" x14ac:dyDescent="0.55000000000000004">
      <c r="Y1125" s="11"/>
      <c r="Z1125" s="149"/>
    </row>
    <row r="1126" spans="25:26" x14ac:dyDescent="0.55000000000000004">
      <c r="Y1126" s="11"/>
      <c r="Z1126" s="149"/>
    </row>
    <row r="1127" spans="25:26" x14ac:dyDescent="0.55000000000000004">
      <c r="Y1127" s="11"/>
      <c r="Z1127" s="149"/>
    </row>
    <row r="1128" spans="25:26" x14ac:dyDescent="0.55000000000000004">
      <c r="Y1128" s="11"/>
      <c r="Z1128" s="149"/>
    </row>
    <row r="1129" spans="25:26" x14ac:dyDescent="0.55000000000000004">
      <c r="Y1129" s="11"/>
      <c r="Z1129" s="149"/>
    </row>
    <row r="1130" spans="25:26" x14ac:dyDescent="0.55000000000000004">
      <c r="Y1130" s="11"/>
      <c r="Z1130" s="149"/>
    </row>
    <row r="1131" spans="25:26" x14ac:dyDescent="0.55000000000000004">
      <c r="Y1131" s="11"/>
      <c r="Z1131" s="149"/>
    </row>
    <row r="1132" spans="25:26" x14ac:dyDescent="0.55000000000000004">
      <c r="Y1132" s="11"/>
      <c r="Z1132" s="149"/>
    </row>
    <row r="1133" spans="25:26" x14ac:dyDescent="0.55000000000000004">
      <c r="Y1133" s="11"/>
      <c r="Z1133" s="149"/>
    </row>
    <row r="1134" spans="25:26" x14ac:dyDescent="0.55000000000000004">
      <c r="Y1134" s="11"/>
      <c r="Z1134" s="149"/>
    </row>
    <row r="1135" spans="25:26" x14ac:dyDescent="0.55000000000000004">
      <c r="Y1135" s="11"/>
      <c r="Z1135" s="149"/>
    </row>
    <row r="1136" spans="25:26" x14ac:dyDescent="0.55000000000000004">
      <c r="Y1136" s="11"/>
      <c r="Z1136" s="149"/>
    </row>
    <row r="1137" spans="25:26" x14ac:dyDescent="0.55000000000000004">
      <c r="Y1137" s="11"/>
      <c r="Z1137" s="149"/>
    </row>
    <row r="1138" spans="25:26" x14ac:dyDescent="0.55000000000000004">
      <c r="Y1138" s="11"/>
      <c r="Z1138" s="149"/>
    </row>
    <row r="1139" spans="25:26" x14ac:dyDescent="0.55000000000000004">
      <c r="Y1139" s="11"/>
      <c r="Z1139" s="149"/>
    </row>
    <row r="1140" spans="25:26" x14ac:dyDescent="0.55000000000000004">
      <c r="Y1140" s="11"/>
      <c r="Z1140" s="149"/>
    </row>
    <row r="1141" spans="25:26" x14ac:dyDescent="0.55000000000000004">
      <c r="Y1141" s="11"/>
      <c r="Z1141" s="149"/>
    </row>
    <row r="1142" spans="25:26" x14ac:dyDescent="0.55000000000000004">
      <c r="Y1142" s="11"/>
      <c r="Z1142" s="149"/>
    </row>
    <row r="1143" spans="25:26" x14ac:dyDescent="0.55000000000000004">
      <c r="Y1143" s="11"/>
      <c r="Z1143" s="149"/>
    </row>
    <row r="1144" spans="25:26" x14ac:dyDescent="0.55000000000000004">
      <c r="Y1144" s="11"/>
      <c r="Z1144" s="149"/>
    </row>
    <row r="1145" spans="25:26" x14ac:dyDescent="0.55000000000000004">
      <c r="Y1145" s="11"/>
      <c r="Z1145" s="149"/>
    </row>
    <row r="1146" spans="25:26" x14ac:dyDescent="0.55000000000000004">
      <c r="Y1146" s="11"/>
      <c r="Z1146" s="149"/>
    </row>
    <row r="1147" spans="25:26" x14ac:dyDescent="0.55000000000000004">
      <c r="Y1147" s="11"/>
      <c r="Z1147" s="149"/>
    </row>
    <row r="1148" spans="25:26" x14ac:dyDescent="0.55000000000000004">
      <c r="Y1148" s="11"/>
      <c r="Z1148" s="149"/>
    </row>
    <row r="1149" spans="25:26" x14ac:dyDescent="0.55000000000000004">
      <c r="Y1149" s="11"/>
      <c r="Z1149" s="149"/>
    </row>
    <row r="1150" spans="25:26" x14ac:dyDescent="0.55000000000000004">
      <c r="Y1150" s="11"/>
      <c r="Z1150" s="149"/>
    </row>
    <row r="1151" spans="25:26" x14ac:dyDescent="0.55000000000000004">
      <c r="Y1151" s="11"/>
      <c r="Z1151" s="149"/>
    </row>
    <row r="1152" spans="25:26" x14ac:dyDescent="0.55000000000000004">
      <c r="Y1152" s="11"/>
      <c r="Z1152" s="149"/>
    </row>
    <row r="1153" spans="25:26" x14ac:dyDescent="0.55000000000000004">
      <c r="Y1153" s="11"/>
      <c r="Z1153" s="149"/>
    </row>
    <row r="1154" spans="25:26" x14ac:dyDescent="0.55000000000000004">
      <c r="Y1154" s="11"/>
      <c r="Z1154" s="149"/>
    </row>
    <row r="1155" spans="25:26" x14ac:dyDescent="0.55000000000000004">
      <c r="Y1155" s="11"/>
      <c r="Z1155" s="149"/>
    </row>
    <row r="1156" spans="25:26" x14ac:dyDescent="0.55000000000000004">
      <c r="Y1156" s="11"/>
      <c r="Z1156" s="149"/>
    </row>
    <row r="1157" spans="25:26" x14ac:dyDescent="0.55000000000000004">
      <c r="Y1157" s="11"/>
      <c r="Z1157" s="149"/>
    </row>
    <row r="1158" spans="25:26" x14ac:dyDescent="0.55000000000000004">
      <c r="Y1158" s="11"/>
      <c r="Z1158" s="149"/>
    </row>
    <row r="1159" spans="25:26" x14ac:dyDescent="0.55000000000000004">
      <c r="Y1159" s="11"/>
      <c r="Z1159" s="149"/>
    </row>
    <row r="1160" spans="25:26" x14ac:dyDescent="0.55000000000000004">
      <c r="Y1160" s="11"/>
      <c r="Z1160" s="149"/>
    </row>
    <row r="1161" spans="25:26" x14ac:dyDescent="0.55000000000000004">
      <c r="Y1161" s="11"/>
      <c r="Z1161" s="149"/>
    </row>
    <row r="1162" spans="25:26" x14ac:dyDescent="0.55000000000000004">
      <c r="Y1162" s="11"/>
      <c r="Z1162" s="149"/>
    </row>
    <row r="1163" spans="25:26" x14ac:dyDescent="0.55000000000000004">
      <c r="Y1163" s="11"/>
      <c r="Z1163" s="149"/>
    </row>
    <row r="1164" spans="25:26" x14ac:dyDescent="0.55000000000000004">
      <c r="Y1164" s="11"/>
      <c r="Z1164" s="149"/>
    </row>
    <row r="1165" spans="25:26" x14ac:dyDescent="0.55000000000000004">
      <c r="Y1165" s="11"/>
      <c r="Z1165" s="149"/>
    </row>
    <row r="1166" spans="25:26" x14ac:dyDescent="0.55000000000000004">
      <c r="Y1166" s="11"/>
      <c r="Z1166" s="149"/>
    </row>
    <row r="1167" spans="25:26" x14ac:dyDescent="0.55000000000000004">
      <c r="Y1167" s="11"/>
      <c r="Z1167" s="149"/>
    </row>
    <row r="1168" spans="25:26" x14ac:dyDescent="0.55000000000000004">
      <c r="Y1168" s="11"/>
      <c r="Z1168" s="149"/>
    </row>
    <row r="1169" spans="25:26" x14ac:dyDescent="0.55000000000000004">
      <c r="Y1169" s="11"/>
      <c r="Z1169" s="149"/>
    </row>
    <row r="1170" spans="25:26" x14ac:dyDescent="0.55000000000000004">
      <c r="Y1170" s="11"/>
      <c r="Z1170" s="149"/>
    </row>
    <row r="1171" spans="25:26" x14ac:dyDescent="0.55000000000000004">
      <c r="Y1171" s="11"/>
      <c r="Z1171" s="149"/>
    </row>
    <row r="1172" spans="25:26" x14ac:dyDescent="0.55000000000000004">
      <c r="Y1172" s="11"/>
      <c r="Z1172" s="149"/>
    </row>
    <row r="1173" spans="25:26" x14ac:dyDescent="0.55000000000000004">
      <c r="Y1173" s="11"/>
      <c r="Z1173" s="149"/>
    </row>
    <row r="1174" spans="25:26" x14ac:dyDescent="0.55000000000000004">
      <c r="Y1174" s="11"/>
      <c r="Z1174" s="149"/>
    </row>
    <row r="1175" spans="25:26" x14ac:dyDescent="0.55000000000000004">
      <c r="Y1175" s="11"/>
      <c r="Z1175" s="149"/>
    </row>
    <row r="1176" spans="25:26" x14ac:dyDescent="0.55000000000000004">
      <c r="Y1176" s="11"/>
      <c r="Z1176" s="149"/>
    </row>
    <row r="1177" spans="25:26" x14ac:dyDescent="0.55000000000000004">
      <c r="Y1177" s="11"/>
      <c r="Z1177" s="149"/>
    </row>
    <row r="1178" spans="25:26" x14ac:dyDescent="0.55000000000000004">
      <c r="Y1178" s="11"/>
      <c r="Z1178" s="149"/>
    </row>
    <row r="1179" spans="25:26" x14ac:dyDescent="0.55000000000000004">
      <c r="Y1179" s="11"/>
      <c r="Z1179" s="149"/>
    </row>
    <row r="1180" spans="25:26" x14ac:dyDescent="0.55000000000000004">
      <c r="Y1180" s="11"/>
      <c r="Z1180" s="149"/>
    </row>
    <row r="1181" spans="25:26" x14ac:dyDescent="0.55000000000000004">
      <c r="Y1181" s="11"/>
      <c r="Z1181" s="149"/>
    </row>
    <row r="1182" spans="25:26" x14ac:dyDescent="0.55000000000000004">
      <c r="Y1182" s="11"/>
      <c r="Z1182" s="149"/>
    </row>
    <row r="1183" spans="25:26" x14ac:dyDescent="0.55000000000000004">
      <c r="Y1183" s="11"/>
      <c r="Z1183" s="149"/>
    </row>
    <row r="1184" spans="25:26" x14ac:dyDescent="0.55000000000000004">
      <c r="Y1184" s="11"/>
      <c r="Z1184" s="149"/>
    </row>
    <row r="1185" spans="25:26" x14ac:dyDescent="0.55000000000000004">
      <c r="Y1185" s="11"/>
      <c r="Z1185" s="149"/>
    </row>
    <row r="1186" spans="25:26" x14ac:dyDescent="0.55000000000000004">
      <c r="Y1186" s="11"/>
      <c r="Z1186" s="149"/>
    </row>
    <row r="1187" spans="25:26" x14ac:dyDescent="0.55000000000000004">
      <c r="Y1187" s="11"/>
      <c r="Z1187" s="149"/>
    </row>
    <row r="1188" spans="25:26" x14ac:dyDescent="0.55000000000000004">
      <c r="Y1188" s="11"/>
      <c r="Z1188" s="149"/>
    </row>
    <row r="1189" spans="25:26" x14ac:dyDescent="0.55000000000000004">
      <c r="Y1189" s="11"/>
      <c r="Z1189" s="149"/>
    </row>
    <row r="1190" spans="25:26" x14ac:dyDescent="0.55000000000000004">
      <c r="Y1190" s="11"/>
      <c r="Z1190" s="149"/>
    </row>
    <row r="1191" spans="25:26" x14ac:dyDescent="0.55000000000000004">
      <c r="Y1191" s="11"/>
      <c r="Z1191" s="149"/>
    </row>
    <row r="1192" spans="25:26" x14ac:dyDescent="0.55000000000000004">
      <c r="Y1192" s="11"/>
      <c r="Z1192" s="149"/>
    </row>
    <row r="1193" spans="25:26" x14ac:dyDescent="0.55000000000000004">
      <c r="Y1193" s="11"/>
      <c r="Z1193" s="149"/>
    </row>
    <row r="1194" spans="25:26" x14ac:dyDescent="0.55000000000000004">
      <c r="Y1194" s="11"/>
      <c r="Z1194" s="149"/>
    </row>
    <row r="1195" spans="25:26" x14ac:dyDescent="0.55000000000000004">
      <c r="Y1195" s="11"/>
      <c r="Z1195" s="149"/>
    </row>
    <row r="1196" spans="25:26" x14ac:dyDescent="0.55000000000000004">
      <c r="Y1196" s="11"/>
      <c r="Z1196" s="149"/>
    </row>
    <row r="1197" spans="25:26" x14ac:dyDescent="0.55000000000000004">
      <c r="Y1197" s="11"/>
      <c r="Z1197" s="149"/>
    </row>
    <row r="1198" spans="25:26" x14ac:dyDescent="0.55000000000000004">
      <c r="Y1198" s="11"/>
      <c r="Z1198" s="149"/>
    </row>
    <row r="1199" spans="25:26" x14ac:dyDescent="0.55000000000000004">
      <c r="Y1199" s="11"/>
      <c r="Z1199" s="149"/>
    </row>
    <row r="1200" spans="25:26" x14ac:dyDescent="0.55000000000000004">
      <c r="Y1200" s="11"/>
      <c r="Z1200" s="149"/>
    </row>
    <row r="1201" spans="25:26" x14ac:dyDescent="0.55000000000000004">
      <c r="Y1201" s="11"/>
      <c r="Z1201" s="149"/>
    </row>
    <row r="1202" spans="25:26" x14ac:dyDescent="0.55000000000000004">
      <c r="Y1202" s="11"/>
      <c r="Z1202" s="149"/>
    </row>
    <row r="1203" spans="25:26" x14ac:dyDescent="0.55000000000000004">
      <c r="Y1203" s="11"/>
      <c r="Z1203" s="149"/>
    </row>
    <row r="1204" spans="25:26" x14ac:dyDescent="0.55000000000000004">
      <c r="Y1204" s="11"/>
      <c r="Z1204" s="149"/>
    </row>
    <row r="1205" spans="25:26" x14ac:dyDescent="0.55000000000000004">
      <c r="Y1205" s="11"/>
      <c r="Z1205" s="149"/>
    </row>
    <row r="1206" spans="25:26" x14ac:dyDescent="0.55000000000000004">
      <c r="Y1206" s="11"/>
      <c r="Z1206" s="149"/>
    </row>
    <row r="1207" spans="25:26" x14ac:dyDescent="0.55000000000000004">
      <c r="Y1207" s="11"/>
      <c r="Z1207" s="149"/>
    </row>
    <row r="1208" spans="25:26" x14ac:dyDescent="0.55000000000000004">
      <c r="Y1208" s="11"/>
      <c r="Z1208" s="149"/>
    </row>
    <row r="1209" spans="25:26" x14ac:dyDescent="0.55000000000000004">
      <c r="Y1209" s="11"/>
      <c r="Z1209" s="149"/>
    </row>
    <row r="1210" spans="25:26" x14ac:dyDescent="0.55000000000000004">
      <c r="Y1210" s="11"/>
      <c r="Z1210" s="149"/>
    </row>
    <row r="1211" spans="25:26" x14ac:dyDescent="0.55000000000000004">
      <c r="Y1211" s="11"/>
      <c r="Z1211" s="149"/>
    </row>
    <row r="1212" spans="25:26" x14ac:dyDescent="0.55000000000000004">
      <c r="Y1212" s="11"/>
      <c r="Z1212" s="149"/>
    </row>
    <row r="1213" spans="25:26" x14ac:dyDescent="0.55000000000000004">
      <c r="Y1213" s="11"/>
      <c r="Z1213" s="149"/>
    </row>
    <row r="1214" spans="25:26" x14ac:dyDescent="0.55000000000000004">
      <c r="Y1214" s="11"/>
      <c r="Z1214" s="149"/>
    </row>
    <row r="1215" spans="25:26" x14ac:dyDescent="0.55000000000000004">
      <c r="Y1215" s="11"/>
      <c r="Z1215" s="149"/>
    </row>
    <row r="1216" spans="25:26" x14ac:dyDescent="0.55000000000000004">
      <c r="Y1216" s="11"/>
      <c r="Z1216" s="149"/>
    </row>
    <row r="1217" spans="25:26" x14ac:dyDescent="0.55000000000000004">
      <c r="Y1217" s="11"/>
      <c r="Z1217" s="149"/>
    </row>
    <row r="1218" spans="25:26" x14ac:dyDescent="0.55000000000000004">
      <c r="Y1218" s="11"/>
      <c r="Z1218" s="149"/>
    </row>
    <row r="1219" spans="25:26" x14ac:dyDescent="0.55000000000000004">
      <c r="Y1219" s="11"/>
      <c r="Z1219" s="149"/>
    </row>
    <row r="1220" spans="25:26" x14ac:dyDescent="0.55000000000000004">
      <c r="Y1220" s="11"/>
      <c r="Z1220" s="149"/>
    </row>
    <row r="1221" spans="25:26" x14ac:dyDescent="0.55000000000000004">
      <c r="Y1221" s="11"/>
      <c r="Z1221" s="149"/>
    </row>
    <row r="1222" spans="25:26" x14ac:dyDescent="0.55000000000000004">
      <c r="Y1222" s="11"/>
      <c r="Z1222" s="149"/>
    </row>
    <row r="1223" spans="25:26" x14ac:dyDescent="0.55000000000000004">
      <c r="Y1223" s="11"/>
      <c r="Z1223" s="149"/>
    </row>
    <row r="1224" spans="25:26" x14ac:dyDescent="0.55000000000000004">
      <c r="Y1224" s="11"/>
      <c r="Z1224" s="149"/>
    </row>
    <row r="1225" spans="25:26" x14ac:dyDescent="0.55000000000000004">
      <c r="Y1225" s="11"/>
      <c r="Z1225" s="149"/>
    </row>
    <row r="1226" spans="25:26" x14ac:dyDescent="0.55000000000000004">
      <c r="Y1226" s="11"/>
      <c r="Z1226" s="149"/>
    </row>
    <row r="1227" spans="25:26" x14ac:dyDescent="0.55000000000000004">
      <c r="Y1227" s="11"/>
      <c r="Z1227" s="149"/>
    </row>
    <row r="1228" spans="25:26" x14ac:dyDescent="0.55000000000000004">
      <c r="Y1228" s="11"/>
      <c r="Z1228" s="149"/>
    </row>
    <row r="1229" spans="25:26" x14ac:dyDescent="0.55000000000000004">
      <c r="Y1229" s="11"/>
      <c r="Z1229" s="149"/>
    </row>
    <row r="1230" spans="25:26" x14ac:dyDescent="0.55000000000000004">
      <c r="Y1230" s="11"/>
      <c r="Z1230" s="149"/>
    </row>
    <row r="1231" spans="25:26" x14ac:dyDescent="0.55000000000000004">
      <c r="Y1231" s="11"/>
      <c r="Z1231" s="149"/>
    </row>
    <row r="1232" spans="25:26" x14ac:dyDescent="0.55000000000000004">
      <c r="Y1232" s="11"/>
      <c r="Z1232" s="149"/>
    </row>
    <row r="1233" spans="25:26" x14ac:dyDescent="0.55000000000000004">
      <c r="Y1233" s="11"/>
      <c r="Z1233" s="149"/>
    </row>
    <row r="1234" spans="25:26" x14ac:dyDescent="0.55000000000000004">
      <c r="Y1234" s="11"/>
      <c r="Z1234" s="149"/>
    </row>
    <row r="1235" spans="25:26" x14ac:dyDescent="0.55000000000000004">
      <c r="Y1235" s="11"/>
      <c r="Z1235" s="149"/>
    </row>
    <row r="1236" spans="25:26" x14ac:dyDescent="0.55000000000000004">
      <c r="Y1236" s="11"/>
      <c r="Z1236" s="149"/>
    </row>
    <row r="1237" spans="25:26" x14ac:dyDescent="0.55000000000000004">
      <c r="Y1237" s="11"/>
      <c r="Z1237" s="149"/>
    </row>
    <row r="1238" spans="25:26" x14ac:dyDescent="0.55000000000000004">
      <c r="Y1238" s="11"/>
      <c r="Z1238" s="149"/>
    </row>
    <row r="1239" spans="25:26" x14ac:dyDescent="0.55000000000000004">
      <c r="Y1239" s="11"/>
      <c r="Z1239" s="149"/>
    </row>
    <row r="1240" spans="25:26" x14ac:dyDescent="0.55000000000000004">
      <c r="Y1240" s="11"/>
      <c r="Z1240" s="149"/>
    </row>
    <row r="1241" spans="25:26" x14ac:dyDescent="0.55000000000000004">
      <c r="Y1241" s="11"/>
      <c r="Z1241" s="149"/>
    </row>
    <row r="1242" spans="25:26" x14ac:dyDescent="0.55000000000000004">
      <c r="Y1242" s="11"/>
      <c r="Z1242" s="149"/>
    </row>
    <row r="1243" spans="25:26" x14ac:dyDescent="0.55000000000000004">
      <c r="Y1243" s="11"/>
      <c r="Z1243" s="149"/>
    </row>
    <row r="1244" spans="25:26" x14ac:dyDescent="0.55000000000000004">
      <c r="Y1244" s="11"/>
      <c r="Z1244" s="149"/>
    </row>
    <row r="1245" spans="25:26" x14ac:dyDescent="0.55000000000000004">
      <c r="Y1245" s="11"/>
      <c r="Z1245" s="149"/>
    </row>
    <row r="1246" spans="25:26" x14ac:dyDescent="0.55000000000000004">
      <c r="Y1246" s="11"/>
      <c r="Z1246" s="149"/>
    </row>
    <row r="1247" spans="25:26" x14ac:dyDescent="0.55000000000000004">
      <c r="Y1247" s="11"/>
      <c r="Z1247" s="149"/>
    </row>
    <row r="1248" spans="25:26" x14ac:dyDescent="0.55000000000000004">
      <c r="Y1248" s="11"/>
      <c r="Z1248" s="149"/>
    </row>
    <row r="1249" spans="25:26" x14ac:dyDescent="0.55000000000000004">
      <c r="Y1249" s="11"/>
      <c r="Z1249" s="149"/>
    </row>
    <row r="1250" spans="25:26" x14ac:dyDescent="0.55000000000000004">
      <c r="Y1250" s="11"/>
      <c r="Z1250" s="149"/>
    </row>
    <row r="1251" spans="25:26" x14ac:dyDescent="0.55000000000000004">
      <c r="Y1251" s="11"/>
      <c r="Z1251" s="149"/>
    </row>
    <row r="1252" spans="25:26" x14ac:dyDescent="0.55000000000000004">
      <c r="Y1252" s="11"/>
      <c r="Z1252" s="149"/>
    </row>
    <row r="1253" spans="25:26" x14ac:dyDescent="0.55000000000000004">
      <c r="Y1253" s="11"/>
      <c r="Z1253" s="149"/>
    </row>
    <row r="1254" spans="25:26" x14ac:dyDescent="0.55000000000000004">
      <c r="Y1254" s="11"/>
      <c r="Z1254" s="149"/>
    </row>
    <row r="1255" spans="25:26" x14ac:dyDescent="0.55000000000000004">
      <c r="Y1255" s="11"/>
      <c r="Z1255" s="149"/>
    </row>
    <row r="1256" spans="25:26" x14ac:dyDescent="0.55000000000000004">
      <c r="Y1256" s="11"/>
      <c r="Z1256" s="149"/>
    </row>
    <row r="1257" spans="25:26" x14ac:dyDescent="0.55000000000000004">
      <c r="Y1257" s="11"/>
      <c r="Z1257" s="149"/>
    </row>
    <row r="1258" spans="25:26" x14ac:dyDescent="0.55000000000000004">
      <c r="Y1258" s="11"/>
      <c r="Z1258" s="149"/>
    </row>
    <row r="1259" spans="25:26" x14ac:dyDescent="0.55000000000000004">
      <c r="Y1259" s="11"/>
      <c r="Z1259" s="149"/>
    </row>
    <row r="1260" spans="25:26" x14ac:dyDescent="0.55000000000000004">
      <c r="Y1260" s="11"/>
      <c r="Z1260" s="149"/>
    </row>
    <row r="1261" spans="25:26" x14ac:dyDescent="0.55000000000000004">
      <c r="Y1261" s="11"/>
      <c r="Z1261" s="149"/>
    </row>
    <row r="1262" spans="25:26" x14ac:dyDescent="0.55000000000000004">
      <c r="Y1262" s="11"/>
      <c r="Z1262" s="149"/>
    </row>
    <row r="1263" spans="25:26" x14ac:dyDescent="0.55000000000000004">
      <c r="Y1263" s="11"/>
      <c r="Z1263" s="149"/>
    </row>
    <row r="1264" spans="25:26" x14ac:dyDescent="0.55000000000000004">
      <c r="Y1264" s="11"/>
      <c r="Z1264" s="149"/>
    </row>
    <row r="1265" spans="25:26" x14ac:dyDescent="0.55000000000000004">
      <c r="Y1265" s="11"/>
      <c r="Z1265" s="149"/>
    </row>
    <row r="1266" spans="25:26" x14ac:dyDescent="0.55000000000000004">
      <c r="Y1266" s="11"/>
      <c r="Z1266" s="149"/>
    </row>
    <row r="1267" spans="25:26" x14ac:dyDescent="0.55000000000000004">
      <c r="Y1267" s="11"/>
      <c r="Z1267" s="149"/>
    </row>
    <row r="1268" spans="25:26" x14ac:dyDescent="0.55000000000000004">
      <c r="Y1268" s="11"/>
      <c r="Z1268" s="149"/>
    </row>
    <row r="1269" spans="25:26" x14ac:dyDescent="0.55000000000000004">
      <c r="Y1269" s="11"/>
      <c r="Z1269" s="149"/>
    </row>
    <row r="1270" spans="25:26" x14ac:dyDescent="0.55000000000000004">
      <c r="Y1270" s="11"/>
      <c r="Z1270" s="149"/>
    </row>
    <row r="1271" spans="25:26" x14ac:dyDescent="0.55000000000000004">
      <c r="Y1271" s="11"/>
      <c r="Z1271" s="149"/>
    </row>
    <row r="1272" spans="25:26" x14ac:dyDescent="0.55000000000000004">
      <c r="Y1272" s="11"/>
      <c r="Z1272" s="149"/>
    </row>
    <row r="1273" spans="25:26" x14ac:dyDescent="0.55000000000000004">
      <c r="Y1273" s="11"/>
      <c r="Z1273" s="149"/>
    </row>
    <row r="1274" spans="25:26" x14ac:dyDescent="0.55000000000000004">
      <c r="Y1274" s="11"/>
      <c r="Z1274" s="149"/>
    </row>
    <row r="1275" spans="25:26" x14ac:dyDescent="0.55000000000000004">
      <c r="Y1275" s="11"/>
      <c r="Z1275" s="149"/>
    </row>
    <row r="1276" spans="25:26" x14ac:dyDescent="0.55000000000000004">
      <c r="Y1276" s="11"/>
      <c r="Z1276" s="149"/>
    </row>
    <row r="1277" spans="25:26" x14ac:dyDescent="0.55000000000000004">
      <c r="Y1277" s="11"/>
      <c r="Z1277" s="149"/>
    </row>
    <row r="1278" spans="25:26" x14ac:dyDescent="0.55000000000000004">
      <c r="Y1278" s="11"/>
      <c r="Z1278" s="149"/>
    </row>
    <row r="1279" spans="25:26" x14ac:dyDescent="0.55000000000000004">
      <c r="Y1279" s="11"/>
      <c r="Z1279" s="149"/>
    </row>
    <row r="1280" spans="25:26" x14ac:dyDescent="0.55000000000000004">
      <c r="Y1280" s="11"/>
      <c r="Z1280" s="149"/>
    </row>
    <row r="1281" spans="25:26" x14ac:dyDescent="0.55000000000000004">
      <c r="Y1281" s="11"/>
      <c r="Z1281" s="149"/>
    </row>
    <row r="1282" spans="25:26" x14ac:dyDescent="0.55000000000000004">
      <c r="Y1282" s="11"/>
      <c r="Z1282" s="149"/>
    </row>
    <row r="1283" spans="25:26" x14ac:dyDescent="0.55000000000000004">
      <c r="Y1283" s="11"/>
      <c r="Z1283" s="149"/>
    </row>
    <row r="1284" spans="25:26" x14ac:dyDescent="0.55000000000000004">
      <c r="Y1284" s="11"/>
      <c r="Z1284" s="149"/>
    </row>
    <row r="1285" spans="25:26" x14ac:dyDescent="0.55000000000000004">
      <c r="Y1285" s="11"/>
      <c r="Z1285" s="149"/>
    </row>
    <row r="1286" spans="25:26" x14ac:dyDescent="0.55000000000000004">
      <c r="Y1286" s="11"/>
      <c r="Z1286" s="149"/>
    </row>
    <row r="1287" spans="25:26" x14ac:dyDescent="0.55000000000000004">
      <c r="Y1287" s="11"/>
      <c r="Z1287" s="149"/>
    </row>
    <row r="1288" spans="25:26" x14ac:dyDescent="0.55000000000000004">
      <c r="Y1288" s="11"/>
      <c r="Z1288" s="149"/>
    </row>
    <row r="1289" spans="25:26" x14ac:dyDescent="0.55000000000000004">
      <c r="Y1289" s="11"/>
      <c r="Z1289" s="149"/>
    </row>
    <row r="1290" spans="25:26" x14ac:dyDescent="0.55000000000000004">
      <c r="Y1290" s="11"/>
      <c r="Z1290" s="149"/>
    </row>
    <row r="1291" spans="25:26" x14ac:dyDescent="0.55000000000000004">
      <c r="Y1291" s="11"/>
      <c r="Z1291" s="149"/>
    </row>
    <row r="1292" spans="25:26" x14ac:dyDescent="0.55000000000000004">
      <c r="Y1292" s="11"/>
      <c r="Z1292" s="149"/>
    </row>
    <row r="1293" spans="25:26" x14ac:dyDescent="0.55000000000000004">
      <c r="Y1293" s="11"/>
      <c r="Z1293" s="149"/>
    </row>
    <row r="1294" spans="25:26" x14ac:dyDescent="0.55000000000000004">
      <c r="Y1294" s="11"/>
      <c r="Z1294" s="149"/>
    </row>
    <row r="1295" spans="25:26" x14ac:dyDescent="0.55000000000000004">
      <c r="Y1295" s="11"/>
      <c r="Z1295" s="149"/>
    </row>
    <row r="1296" spans="25:26" x14ac:dyDescent="0.55000000000000004">
      <c r="Y1296" s="11"/>
      <c r="Z1296" s="149"/>
    </row>
    <row r="1297" spans="25:26" x14ac:dyDescent="0.55000000000000004">
      <c r="Y1297" s="11"/>
      <c r="Z1297" s="149"/>
    </row>
    <row r="1298" spans="25:26" x14ac:dyDescent="0.55000000000000004">
      <c r="Y1298" s="11"/>
      <c r="Z1298" s="149"/>
    </row>
    <row r="1299" spans="25:26" x14ac:dyDescent="0.55000000000000004">
      <c r="Y1299" s="11"/>
      <c r="Z1299" s="149"/>
    </row>
    <row r="1300" spans="25:26" x14ac:dyDescent="0.55000000000000004">
      <c r="Y1300" s="11"/>
      <c r="Z1300" s="149"/>
    </row>
    <row r="1301" spans="25:26" x14ac:dyDescent="0.55000000000000004">
      <c r="Y1301" s="11"/>
      <c r="Z1301" s="149"/>
    </row>
    <row r="1302" spans="25:26" x14ac:dyDescent="0.55000000000000004">
      <c r="Y1302" s="11"/>
      <c r="Z1302" s="149"/>
    </row>
    <row r="1303" spans="25:26" x14ac:dyDescent="0.55000000000000004">
      <c r="Y1303" s="11"/>
      <c r="Z1303" s="149"/>
    </row>
    <row r="1304" spans="25:26" x14ac:dyDescent="0.55000000000000004">
      <c r="Y1304" s="11"/>
      <c r="Z1304" s="149"/>
    </row>
    <row r="1305" spans="25:26" x14ac:dyDescent="0.55000000000000004">
      <c r="Y1305" s="11"/>
      <c r="Z1305" s="149"/>
    </row>
    <row r="1306" spans="25:26" x14ac:dyDescent="0.55000000000000004">
      <c r="Y1306" s="11"/>
      <c r="Z1306" s="149"/>
    </row>
    <row r="1307" spans="25:26" x14ac:dyDescent="0.55000000000000004">
      <c r="Y1307" s="11"/>
      <c r="Z1307" s="149"/>
    </row>
    <row r="1308" spans="25:26" x14ac:dyDescent="0.55000000000000004">
      <c r="Y1308" s="11"/>
      <c r="Z1308" s="149"/>
    </row>
    <row r="1309" spans="25:26" x14ac:dyDescent="0.55000000000000004">
      <c r="Y1309" s="11"/>
      <c r="Z1309" s="149"/>
    </row>
    <row r="1310" spans="25:26" x14ac:dyDescent="0.55000000000000004">
      <c r="Y1310" s="11"/>
      <c r="Z1310" s="149"/>
    </row>
    <row r="1311" spans="25:26" x14ac:dyDescent="0.55000000000000004">
      <c r="Y1311" s="11"/>
      <c r="Z1311" s="149"/>
    </row>
    <row r="1312" spans="25:26" x14ac:dyDescent="0.55000000000000004">
      <c r="Y1312" s="11"/>
      <c r="Z1312" s="149"/>
    </row>
    <row r="1313" spans="25:26" x14ac:dyDescent="0.55000000000000004">
      <c r="Y1313" s="11"/>
      <c r="Z1313" s="149"/>
    </row>
    <row r="1314" spans="25:26" x14ac:dyDescent="0.55000000000000004">
      <c r="Y1314" s="11"/>
      <c r="Z1314" s="149"/>
    </row>
    <row r="1315" spans="25:26" x14ac:dyDescent="0.55000000000000004">
      <c r="Y1315" s="11"/>
      <c r="Z1315" s="149"/>
    </row>
    <row r="1316" spans="25:26" x14ac:dyDescent="0.55000000000000004">
      <c r="Y1316" s="11"/>
      <c r="Z1316" s="149"/>
    </row>
    <row r="1317" spans="25:26" x14ac:dyDescent="0.55000000000000004">
      <c r="Y1317" s="11"/>
      <c r="Z1317" s="149"/>
    </row>
    <row r="1318" spans="25:26" x14ac:dyDescent="0.55000000000000004">
      <c r="Y1318" s="11"/>
      <c r="Z1318" s="149"/>
    </row>
    <row r="1319" spans="25:26" x14ac:dyDescent="0.55000000000000004">
      <c r="Y1319" s="11"/>
      <c r="Z1319" s="149"/>
    </row>
    <row r="1320" spans="25:26" x14ac:dyDescent="0.55000000000000004">
      <c r="Y1320" s="11"/>
      <c r="Z1320" s="149"/>
    </row>
    <row r="1321" spans="25:26" x14ac:dyDescent="0.55000000000000004">
      <c r="Y1321" s="11"/>
      <c r="Z1321" s="149"/>
    </row>
    <row r="1322" spans="25:26" x14ac:dyDescent="0.55000000000000004">
      <c r="Y1322" s="11"/>
      <c r="Z1322" s="149"/>
    </row>
    <row r="1323" spans="25:26" x14ac:dyDescent="0.55000000000000004">
      <c r="Y1323" s="11"/>
      <c r="Z1323" s="149"/>
    </row>
    <row r="1324" spans="25:26" x14ac:dyDescent="0.55000000000000004">
      <c r="Y1324" s="11"/>
      <c r="Z1324" s="149"/>
    </row>
    <row r="1325" spans="25:26" x14ac:dyDescent="0.55000000000000004">
      <c r="Y1325" s="11"/>
      <c r="Z1325" s="149"/>
    </row>
    <row r="1326" spans="25:26" x14ac:dyDescent="0.55000000000000004">
      <c r="Y1326" s="11"/>
      <c r="Z1326" s="149"/>
    </row>
    <row r="1327" spans="25:26" x14ac:dyDescent="0.55000000000000004">
      <c r="Y1327" s="11"/>
      <c r="Z1327" s="149"/>
    </row>
    <row r="1328" spans="25:26" x14ac:dyDescent="0.55000000000000004">
      <c r="Y1328" s="11"/>
      <c r="Z1328" s="149"/>
    </row>
    <row r="1329" spans="25:26" x14ac:dyDescent="0.55000000000000004">
      <c r="Y1329" s="11"/>
      <c r="Z1329" s="149"/>
    </row>
    <row r="1330" spans="25:26" x14ac:dyDescent="0.55000000000000004">
      <c r="Y1330" s="11"/>
      <c r="Z1330" s="149"/>
    </row>
    <row r="1331" spans="25:26" x14ac:dyDescent="0.55000000000000004">
      <c r="Y1331" s="11"/>
      <c r="Z1331" s="149"/>
    </row>
    <row r="1332" spans="25:26" x14ac:dyDescent="0.55000000000000004">
      <c r="Y1332" s="11"/>
      <c r="Z1332" s="149"/>
    </row>
    <row r="1333" spans="25:26" x14ac:dyDescent="0.55000000000000004">
      <c r="Y1333" s="11"/>
      <c r="Z1333" s="149"/>
    </row>
    <row r="1334" spans="25:26" x14ac:dyDescent="0.55000000000000004">
      <c r="Y1334" s="11"/>
      <c r="Z1334" s="149"/>
    </row>
    <row r="1335" spans="25:26" x14ac:dyDescent="0.55000000000000004">
      <c r="Y1335" s="11"/>
      <c r="Z1335" s="149"/>
    </row>
    <row r="1336" spans="25:26" x14ac:dyDescent="0.55000000000000004">
      <c r="Y1336" s="11"/>
      <c r="Z1336" s="149"/>
    </row>
    <row r="1337" spans="25:26" x14ac:dyDescent="0.55000000000000004">
      <c r="Y1337" s="11"/>
      <c r="Z1337" s="149"/>
    </row>
    <row r="1338" spans="25:26" x14ac:dyDescent="0.55000000000000004">
      <c r="Y1338" s="11"/>
      <c r="Z1338" s="149"/>
    </row>
    <row r="1339" spans="25:26" x14ac:dyDescent="0.55000000000000004">
      <c r="Y1339" s="11"/>
      <c r="Z1339" s="149"/>
    </row>
    <row r="1340" spans="25:26" x14ac:dyDescent="0.55000000000000004">
      <c r="Y1340" s="11"/>
      <c r="Z1340" s="149"/>
    </row>
    <row r="1341" spans="25:26" x14ac:dyDescent="0.55000000000000004">
      <c r="Y1341" s="11"/>
      <c r="Z1341" s="149"/>
    </row>
    <row r="1342" spans="25:26" x14ac:dyDescent="0.55000000000000004">
      <c r="Y1342" s="11"/>
      <c r="Z1342" s="149"/>
    </row>
    <row r="1343" spans="25:26" x14ac:dyDescent="0.55000000000000004">
      <c r="Y1343" s="11"/>
      <c r="Z1343" s="149"/>
    </row>
    <row r="1344" spans="25:26" x14ac:dyDescent="0.55000000000000004">
      <c r="Y1344" s="11"/>
      <c r="Z1344" s="149"/>
    </row>
    <row r="1345" spans="25:26" x14ac:dyDescent="0.55000000000000004">
      <c r="Y1345" s="11"/>
      <c r="Z1345" s="149"/>
    </row>
    <row r="1346" spans="25:26" x14ac:dyDescent="0.55000000000000004">
      <c r="Y1346" s="11"/>
      <c r="Z1346" s="149"/>
    </row>
    <row r="1347" spans="25:26" x14ac:dyDescent="0.55000000000000004">
      <c r="Y1347" s="11"/>
      <c r="Z1347" s="149"/>
    </row>
    <row r="1348" spans="25:26" x14ac:dyDescent="0.55000000000000004">
      <c r="Y1348" s="11"/>
      <c r="Z1348" s="149"/>
    </row>
    <row r="1349" spans="25:26" x14ac:dyDescent="0.55000000000000004">
      <c r="Y1349" s="11"/>
      <c r="Z1349" s="149"/>
    </row>
    <row r="1350" spans="25:26" x14ac:dyDescent="0.55000000000000004">
      <c r="Y1350" s="11"/>
      <c r="Z1350" s="149"/>
    </row>
    <row r="1351" spans="25:26" x14ac:dyDescent="0.55000000000000004">
      <c r="Y1351" s="11"/>
      <c r="Z1351" s="149"/>
    </row>
    <row r="1352" spans="25:26" x14ac:dyDescent="0.55000000000000004">
      <c r="Y1352" s="11"/>
      <c r="Z1352" s="149"/>
    </row>
    <row r="1353" spans="25:26" x14ac:dyDescent="0.55000000000000004">
      <c r="Y1353" s="11"/>
      <c r="Z1353" s="149"/>
    </row>
    <row r="1354" spans="25:26" x14ac:dyDescent="0.55000000000000004">
      <c r="Y1354" s="11"/>
      <c r="Z1354" s="149"/>
    </row>
    <row r="1355" spans="25:26" x14ac:dyDescent="0.55000000000000004">
      <c r="Y1355" s="11"/>
      <c r="Z1355" s="149"/>
    </row>
    <row r="1356" spans="25:26" x14ac:dyDescent="0.55000000000000004">
      <c r="Y1356" s="11"/>
      <c r="Z1356" s="149"/>
    </row>
    <row r="1357" spans="25:26" x14ac:dyDescent="0.55000000000000004">
      <c r="Y1357" s="11"/>
      <c r="Z1357" s="149"/>
    </row>
    <row r="1358" spans="25:26" x14ac:dyDescent="0.55000000000000004">
      <c r="Y1358" s="11"/>
      <c r="Z1358" s="149"/>
    </row>
    <row r="1359" spans="25:26" x14ac:dyDescent="0.55000000000000004">
      <c r="Y1359" s="11"/>
      <c r="Z1359" s="149"/>
    </row>
    <row r="1360" spans="25:26" x14ac:dyDescent="0.55000000000000004">
      <c r="Y1360" s="11"/>
      <c r="Z1360" s="149"/>
    </row>
    <row r="1361" spans="25:26" x14ac:dyDescent="0.55000000000000004">
      <c r="Y1361" s="11"/>
      <c r="Z1361" s="149"/>
    </row>
    <row r="1362" spans="25:26" x14ac:dyDescent="0.55000000000000004">
      <c r="Y1362" s="11"/>
      <c r="Z1362" s="149"/>
    </row>
    <row r="1363" spans="25:26" x14ac:dyDescent="0.55000000000000004">
      <c r="Y1363" s="11"/>
      <c r="Z1363" s="149"/>
    </row>
    <row r="1364" spans="25:26" x14ac:dyDescent="0.55000000000000004">
      <c r="Y1364" s="11"/>
      <c r="Z1364" s="149"/>
    </row>
    <row r="1365" spans="25:26" x14ac:dyDescent="0.55000000000000004">
      <c r="Y1365" s="11"/>
      <c r="Z1365" s="149"/>
    </row>
    <row r="1366" spans="25:26" x14ac:dyDescent="0.55000000000000004">
      <c r="Y1366" s="11"/>
      <c r="Z1366" s="149"/>
    </row>
    <row r="1367" spans="25:26" x14ac:dyDescent="0.55000000000000004">
      <c r="Y1367" s="11"/>
      <c r="Z1367" s="149"/>
    </row>
    <row r="1368" spans="25:26" x14ac:dyDescent="0.55000000000000004">
      <c r="Y1368" s="11"/>
      <c r="Z1368" s="149"/>
    </row>
    <row r="1369" spans="25:26" x14ac:dyDescent="0.55000000000000004">
      <c r="Y1369" s="11"/>
      <c r="Z1369" s="149"/>
    </row>
    <row r="1370" spans="25:26" x14ac:dyDescent="0.55000000000000004">
      <c r="Y1370" s="11"/>
      <c r="Z1370" s="149"/>
    </row>
    <row r="1371" spans="25:26" x14ac:dyDescent="0.55000000000000004">
      <c r="Y1371" s="11"/>
      <c r="Z1371" s="149"/>
    </row>
    <row r="1372" spans="25:26" x14ac:dyDescent="0.55000000000000004">
      <c r="Y1372" s="11"/>
      <c r="Z1372" s="149"/>
    </row>
    <row r="1373" spans="25:26" x14ac:dyDescent="0.55000000000000004">
      <c r="Y1373" s="11"/>
      <c r="Z1373" s="149"/>
    </row>
    <row r="1374" spans="25:26" x14ac:dyDescent="0.55000000000000004">
      <c r="Y1374" s="11"/>
      <c r="Z1374" s="149"/>
    </row>
    <row r="1375" spans="25:26" x14ac:dyDescent="0.55000000000000004">
      <c r="Y1375" s="11"/>
      <c r="Z1375" s="149"/>
    </row>
    <row r="1376" spans="25:26" x14ac:dyDescent="0.55000000000000004">
      <c r="Y1376" s="11"/>
      <c r="Z1376" s="149"/>
    </row>
    <row r="1377" spans="25:26" x14ac:dyDescent="0.55000000000000004">
      <c r="Y1377" s="11"/>
      <c r="Z1377" s="149"/>
    </row>
    <row r="1378" spans="25:26" x14ac:dyDescent="0.55000000000000004">
      <c r="Y1378" s="11"/>
      <c r="Z1378" s="149"/>
    </row>
    <row r="1379" spans="25:26" x14ac:dyDescent="0.55000000000000004">
      <c r="Y1379" s="11"/>
      <c r="Z1379" s="149"/>
    </row>
    <row r="1380" spans="25:26" x14ac:dyDescent="0.55000000000000004">
      <c r="Y1380" s="11"/>
      <c r="Z1380" s="149"/>
    </row>
    <row r="1381" spans="25:26" x14ac:dyDescent="0.55000000000000004">
      <c r="Y1381" s="11"/>
      <c r="Z1381" s="149"/>
    </row>
    <row r="1382" spans="25:26" x14ac:dyDescent="0.55000000000000004">
      <c r="Y1382" s="11"/>
      <c r="Z1382" s="149"/>
    </row>
    <row r="1383" spans="25:26" x14ac:dyDescent="0.55000000000000004">
      <c r="Y1383" s="11"/>
      <c r="Z1383" s="149"/>
    </row>
    <row r="1384" spans="25:26" x14ac:dyDescent="0.55000000000000004">
      <c r="Y1384" s="11"/>
      <c r="Z1384" s="149"/>
    </row>
    <row r="1385" spans="25:26" x14ac:dyDescent="0.55000000000000004">
      <c r="Y1385" s="11"/>
      <c r="Z1385" s="149"/>
    </row>
    <row r="1386" spans="25:26" x14ac:dyDescent="0.55000000000000004">
      <c r="Y1386" s="11"/>
      <c r="Z1386" s="149"/>
    </row>
    <row r="1387" spans="25:26" x14ac:dyDescent="0.55000000000000004">
      <c r="Y1387" s="11"/>
      <c r="Z1387" s="149"/>
    </row>
    <row r="1388" spans="25:26" x14ac:dyDescent="0.55000000000000004">
      <c r="Y1388" s="11"/>
      <c r="Z1388" s="149"/>
    </row>
    <row r="1389" spans="25:26" x14ac:dyDescent="0.55000000000000004">
      <c r="Y1389" s="11"/>
      <c r="Z1389" s="149"/>
    </row>
    <row r="1390" spans="25:26" x14ac:dyDescent="0.55000000000000004">
      <c r="Y1390" s="11"/>
      <c r="Z1390" s="149"/>
    </row>
    <row r="1391" spans="25:26" x14ac:dyDescent="0.55000000000000004">
      <c r="Y1391" s="11"/>
      <c r="Z1391" s="149"/>
    </row>
    <row r="1392" spans="25:26" x14ac:dyDescent="0.55000000000000004">
      <c r="Y1392" s="11"/>
      <c r="Z1392" s="149"/>
    </row>
    <row r="1393" spans="25:26" x14ac:dyDescent="0.55000000000000004">
      <c r="Y1393" s="11"/>
      <c r="Z1393" s="149"/>
    </row>
    <row r="1394" spans="25:26" x14ac:dyDescent="0.55000000000000004">
      <c r="Y1394" s="11"/>
      <c r="Z1394" s="149"/>
    </row>
    <row r="1395" spans="25:26" x14ac:dyDescent="0.55000000000000004">
      <c r="Y1395" s="11"/>
      <c r="Z1395" s="149"/>
    </row>
    <row r="1396" spans="25:26" x14ac:dyDescent="0.55000000000000004">
      <c r="Y1396" s="11"/>
      <c r="Z1396" s="149"/>
    </row>
    <row r="1397" spans="25:26" x14ac:dyDescent="0.55000000000000004">
      <c r="Y1397" s="11"/>
      <c r="Z1397" s="149"/>
    </row>
    <row r="1398" spans="25:26" x14ac:dyDescent="0.55000000000000004">
      <c r="Y1398" s="11"/>
      <c r="Z1398" s="149"/>
    </row>
    <row r="1399" spans="25:26" x14ac:dyDescent="0.55000000000000004">
      <c r="Y1399" s="11"/>
      <c r="Z1399" s="149"/>
    </row>
    <row r="1400" spans="25:26" x14ac:dyDescent="0.55000000000000004">
      <c r="Y1400" s="11"/>
      <c r="Z1400" s="149"/>
    </row>
    <row r="1401" spans="25:26" x14ac:dyDescent="0.55000000000000004">
      <c r="Y1401" s="11"/>
      <c r="Z1401" s="149"/>
    </row>
    <row r="1402" spans="25:26" x14ac:dyDescent="0.55000000000000004">
      <c r="Y1402" s="11"/>
      <c r="Z1402" s="149"/>
    </row>
    <row r="1403" spans="25:26" x14ac:dyDescent="0.55000000000000004">
      <c r="Y1403" s="11"/>
      <c r="Z1403" s="149"/>
    </row>
    <row r="1404" spans="25:26" x14ac:dyDescent="0.55000000000000004">
      <c r="Y1404" s="11"/>
      <c r="Z1404" s="149"/>
    </row>
    <row r="1405" spans="25:26" x14ac:dyDescent="0.55000000000000004">
      <c r="Y1405" s="11"/>
      <c r="Z1405" s="149"/>
    </row>
    <row r="1406" spans="25:26" x14ac:dyDescent="0.55000000000000004">
      <c r="Y1406" s="11"/>
      <c r="Z1406" s="149"/>
    </row>
    <row r="1407" spans="25:26" x14ac:dyDescent="0.55000000000000004">
      <c r="Y1407" s="11"/>
      <c r="Z1407" s="149"/>
    </row>
    <row r="1408" spans="25:26" x14ac:dyDescent="0.55000000000000004">
      <c r="Y1408" s="11"/>
      <c r="Z1408" s="149"/>
    </row>
    <row r="1409" spans="25:26" x14ac:dyDescent="0.55000000000000004">
      <c r="Y1409" s="11"/>
      <c r="Z1409" s="149"/>
    </row>
    <row r="1410" spans="25:26" x14ac:dyDescent="0.55000000000000004">
      <c r="Y1410" s="11"/>
      <c r="Z1410" s="149"/>
    </row>
    <row r="1411" spans="25:26" x14ac:dyDescent="0.55000000000000004">
      <c r="Y1411" s="11"/>
      <c r="Z1411" s="149"/>
    </row>
    <row r="1412" spans="25:26" x14ac:dyDescent="0.55000000000000004">
      <c r="Y1412" s="11"/>
      <c r="Z1412" s="149"/>
    </row>
    <row r="1413" spans="25:26" x14ac:dyDescent="0.55000000000000004">
      <c r="Y1413" s="11"/>
      <c r="Z1413" s="149"/>
    </row>
    <row r="1414" spans="25:26" x14ac:dyDescent="0.55000000000000004">
      <c r="Y1414" s="11"/>
      <c r="Z1414" s="149"/>
    </row>
    <row r="1415" spans="25:26" x14ac:dyDescent="0.55000000000000004">
      <c r="Y1415" s="11"/>
      <c r="Z1415" s="149"/>
    </row>
    <row r="1416" spans="25:26" x14ac:dyDescent="0.55000000000000004">
      <c r="Y1416" s="11"/>
      <c r="Z1416" s="149"/>
    </row>
    <row r="1417" spans="25:26" x14ac:dyDescent="0.55000000000000004">
      <c r="Y1417" s="11"/>
      <c r="Z1417" s="149"/>
    </row>
    <row r="1418" spans="25:26" x14ac:dyDescent="0.55000000000000004">
      <c r="Y1418" s="11"/>
      <c r="Z1418" s="149"/>
    </row>
    <row r="1419" spans="25:26" x14ac:dyDescent="0.55000000000000004">
      <c r="Y1419" s="11"/>
      <c r="Z1419" s="149"/>
    </row>
    <row r="1420" spans="25:26" x14ac:dyDescent="0.55000000000000004">
      <c r="Y1420" s="11"/>
      <c r="Z1420" s="149"/>
    </row>
    <row r="1421" spans="25:26" x14ac:dyDescent="0.55000000000000004">
      <c r="Y1421" s="11"/>
      <c r="Z1421" s="149"/>
    </row>
    <row r="1422" spans="25:26" x14ac:dyDescent="0.55000000000000004">
      <c r="Y1422" s="11"/>
      <c r="Z1422" s="149"/>
    </row>
    <row r="1423" spans="25:26" x14ac:dyDescent="0.55000000000000004">
      <c r="Y1423" s="11"/>
      <c r="Z1423" s="149"/>
    </row>
    <row r="1424" spans="25:26" x14ac:dyDescent="0.55000000000000004">
      <c r="Y1424" s="11"/>
      <c r="Z1424" s="149"/>
    </row>
    <row r="1425" spans="25:26" x14ac:dyDescent="0.55000000000000004">
      <c r="Y1425" s="11"/>
      <c r="Z1425" s="149"/>
    </row>
    <row r="1426" spans="25:26" x14ac:dyDescent="0.55000000000000004">
      <c r="Y1426" s="11"/>
      <c r="Z1426" s="149"/>
    </row>
    <row r="1427" spans="25:26" x14ac:dyDescent="0.55000000000000004">
      <c r="Y1427" s="11"/>
      <c r="Z1427" s="149"/>
    </row>
    <row r="1428" spans="25:26" x14ac:dyDescent="0.55000000000000004">
      <c r="Y1428" s="11"/>
      <c r="Z1428" s="149"/>
    </row>
    <row r="1429" spans="25:26" x14ac:dyDescent="0.55000000000000004">
      <c r="Y1429" s="11"/>
      <c r="Z1429" s="149"/>
    </row>
    <row r="1430" spans="25:26" x14ac:dyDescent="0.55000000000000004">
      <c r="Y1430" s="11"/>
      <c r="Z1430" s="149"/>
    </row>
    <row r="1431" spans="25:26" x14ac:dyDescent="0.55000000000000004">
      <c r="Y1431" s="11"/>
      <c r="Z1431" s="149"/>
    </row>
    <row r="1432" spans="25:26" x14ac:dyDescent="0.55000000000000004">
      <c r="Y1432" s="11"/>
      <c r="Z1432" s="149"/>
    </row>
    <row r="1433" spans="25:26" x14ac:dyDescent="0.55000000000000004">
      <c r="Y1433" s="11"/>
      <c r="Z1433" s="149"/>
    </row>
    <row r="1434" spans="25:26" x14ac:dyDescent="0.55000000000000004">
      <c r="Y1434" s="11"/>
      <c r="Z1434" s="149"/>
    </row>
    <row r="1435" spans="25:26" x14ac:dyDescent="0.55000000000000004">
      <c r="Y1435" s="11"/>
      <c r="Z1435" s="149"/>
    </row>
    <row r="1436" spans="25:26" x14ac:dyDescent="0.55000000000000004">
      <c r="Y1436" s="11"/>
      <c r="Z1436" s="149"/>
    </row>
    <row r="1437" spans="25:26" x14ac:dyDescent="0.55000000000000004">
      <c r="Y1437" s="11"/>
      <c r="Z1437" s="149"/>
    </row>
    <row r="1438" spans="25:26" x14ac:dyDescent="0.55000000000000004">
      <c r="Y1438" s="11"/>
      <c r="Z1438" s="149"/>
    </row>
    <row r="1439" spans="25:26" x14ac:dyDescent="0.55000000000000004">
      <c r="Y1439" s="11"/>
      <c r="Z1439" s="149"/>
    </row>
    <row r="1440" spans="25:26" x14ac:dyDescent="0.55000000000000004">
      <c r="Y1440" s="11"/>
      <c r="Z1440" s="149"/>
    </row>
    <row r="1441" spans="25:26" x14ac:dyDescent="0.55000000000000004">
      <c r="Y1441" s="11"/>
      <c r="Z1441" s="149"/>
    </row>
    <row r="1442" spans="25:26" x14ac:dyDescent="0.55000000000000004">
      <c r="Y1442" s="11"/>
      <c r="Z1442" s="149"/>
    </row>
    <row r="1443" spans="25:26" x14ac:dyDescent="0.55000000000000004">
      <c r="Y1443" s="11"/>
      <c r="Z1443" s="149"/>
    </row>
    <row r="1444" spans="25:26" x14ac:dyDescent="0.55000000000000004">
      <c r="Y1444" s="11"/>
      <c r="Z1444" s="149"/>
    </row>
    <row r="1445" spans="25:26" x14ac:dyDescent="0.55000000000000004">
      <c r="Y1445" s="11"/>
      <c r="Z1445" s="149"/>
    </row>
    <row r="1446" spans="25:26" x14ac:dyDescent="0.55000000000000004">
      <c r="Y1446" s="11"/>
      <c r="Z1446" s="149"/>
    </row>
    <row r="1447" spans="25:26" x14ac:dyDescent="0.55000000000000004">
      <c r="Y1447" s="11"/>
      <c r="Z1447" s="149"/>
    </row>
    <row r="1448" spans="25:26" x14ac:dyDescent="0.55000000000000004">
      <c r="Y1448" s="11"/>
      <c r="Z1448" s="149"/>
    </row>
    <row r="1449" spans="25:26" x14ac:dyDescent="0.55000000000000004">
      <c r="Y1449" s="11"/>
      <c r="Z1449" s="149"/>
    </row>
    <row r="1450" spans="25:26" x14ac:dyDescent="0.55000000000000004">
      <c r="Y1450" s="11"/>
      <c r="Z1450" s="149"/>
    </row>
    <row r="1451" spans="25:26" x14ac:dyDescent="0.55000000000000004">
      <c r="Y1451" s="11"/>
      <c r="Z1451" s="149"/>
    </row>
    <row r="1452" spans="25:26" x14ac:dyDescent="0.55000000000000004">
      <c r="Y1452" s="11"/>
      <c r="Z1452" s="149"/>
    </row>
    <row r="1453" spans="25:26" x14ac:dyDescent="0.55000000000000004">
      <c r="Y1453" s="11"/>
      <c r="Z1453" s="149"/>
    </row>
    <row r="1454" spans="25:26" x14ac:dyDescent="0.55000000000000004">
      <c r="Y1454" s="11"/>
      <c r="Z1454" s="149"/>
    </row>
    <row r="1455" spans="25:26" x14ac:dyDescent="0.55000000000000004">
      <c r="Y1455" s="11"/>
      <c r="Z1455" s="149"/>
    </row>
    <row r="1456" spans="25:26" x14ac:dyDescent="0.55000000000000004">
      <c r="Y1456" s="11"/>
      <c r="Z1456" s="149"/>
    </row>
    <row r="1457" spans="25:26" x14ac:dyDescent="0.55000000000000004">
      <c r="Y1457" s="11"/>
      <c r="Z1457" s="149"/>
    </row>
    <row r="1458" spans="25:26" x14ac:dyDescent="0.55000000000000004">
      <c r="Y1458" s="11"/>
      <c r="Z1458" s="149"/>
    </row>
    <row r="1459" spans="25:26" x14ac:dyDescent="0.55000000000000004">
      <c r="Y1459" s="11"/>
      <c r="Z1459" s="149"/>
    </row>
    <row r="1460" spans="25:26" x14ac:dyDescent="0.55000000000000004">
      <c r="Y1460" s="11"/>
      <c r="Z1460" s="149"/>
    </row>
    <row r="1461" spans="25:26" x14ac:dyDescent="0.55000000000000004">
      <c r="Y1461" s="11"/>
      <c r="Z1461" s="149"/>
    </row>
    <row r="1462" spans="25:26" x14ac:dyDescent="0.55000000000000004">
      <c r="Y1462" s="11"/>
      <c r="Z1462" s="149"/>
    </row>
    <row r="1463" spans="25:26" x14ac:dyDescent="0.55000000000000004">
      <c r="Y1463" s="11"/>
      <c r="Z1463" s="149"/>
    </row>
    <row r="1464" spans="25:26" x14ac:dyDescent="0.55000000000000004">
      <c r="Y1464" s="11"/>
      <c r="Z1464" s="149"/>
    </row>
    <row r="1465" spans="25:26" x14ac:dyDescent="0.55000000000000004">
      <c r="Y1465" s="11"/>
      <c r="Z1465" s="149"/>
    </row>
    <row r="1466" spans="25:26" x14ac:dyDescent="0.55000000000000004">
      <c r="Y1466" s="11"/>
      <c r="Z1466" s="149"/>
    </row>
    <row r="1467" spans="25:26" x14ac:dyDescent="0.55000000000000004">
      <c r="Y1467" s="11"/>
      <c r="Z1467" s="149"/>
    </row>
    <row r="1468" spans="25:26" x14ac:dyDescent="0.55000000000000004">
      <c r="Y1468" s="11"/>
      <c r="Z1468" s="149"/>
    </row>
    <row r="1469" spans="25:26" x14ac:dyDescent="0.55000000000000004">
      <c r="Y1469" s="11"/>
      <c r="Z1469" s="149"/>
    </row>
    <row r="1470" spans="25:26" x14ac:dyDescent="0.55000000000000004">
      <c r="Y1470" s="11"/>
      <c r="Z1470" s="149"/>
    </row>
    <row r="1471" spans="25:26" x14ac:dyDescent="0.55000000000000004">
      <c r="Y1471" s="11"/>
      <c r="Z1471" s="149"/>
    </row>
    <row r="1472" spans="25:26" x14ac:dyDescent="0.55000000000000004">
      <c r="Y1472" s="11"/>
      <c r="Z1472" s="149"/>
    </row>
    <row r="1473" spans="25:26" x14ac:dyDescent="0.55000000000000004">
      <c r="Y1473" s="11"/>
      <c r="Z1473" s="149"/>
    </row>
    <row r="1474" spans="25:26" x14ac:dyDescent="0.55000000000000004">
      <c r="Y1474" s="11"/>
      <c r="Z1474" s="149"/>
    </row>
    <row r="1475" spans="25:26" x14ac:dyDescent="0.55000000000000004">
      <c r="Y1475" s="11"/>
      <c r="Z1475" s="149"/>
    </row>
    <row r="1476" spans="25:26" x14ac:dyDescent="0.55000000000000004">
      <c r="Y1476" s="11"/>
      <c r="Z1476" s="149"/>
    </row>
    <row r="1477" spans="25:26" x14ac:dyDescent="0.55000000000000004">
      <c r="Y1477" s="11"/>
      <c r="Z1477" s="149"/>
    </row>
    <row r="1478" spans="25:26" x14ac:dyDescent="0.55000000000000004">
      <c r="Y1478" s="11"/>
      <c r="Z1478" s="149"/>
    </row>
    <row r="1479" spans="25:26" x14ac:dyDescent="0.55000000000000004">
      <c r="Y1479" s="11"/>
      <c r="Z1479" s="149"/>
    </row>
    <row r="1480" spans="25:26" x14ac:dyDescent="0.55000000000000004">
      <c r="Y1480" s="11"/>
      <c r="Z1480" s="149"/>
    </row>
    <row r="1481" spans="25:26" x14ac:dyDescent="0.55000000000000004">
      <c r="Y1481" s="11"/>
      <c r="Z1481" s="149"/>
    </row>
    <row r="1482" spans="25:26" x14ac:dyDescent="0.55000000000000004">
      <c r="Y1482" s="11"/>
      <c r="Z1482" s="149"/>
    </row>
    <row r="1483" spans="25:26" x14ac:dyDescent="0.55000000000000004">
      <c r="Y1483" s="11"/>
      <c r="Z1483" s="149"/>
    </row>
    <row r="1484" spans="25:26" x14ac:dyDescent="0.55000000000000004">
      <c r="Y1484" s="11"/>
      <c r="Z1484" s="149"/>
    </row>
    <row r="1485" spans="25:26" x14ac:dyDescent="0.55000000000000004">
      <c r="Y1485" s="11"/>
      <c r="Z1485" s="149"/>
    </row>
    <row r="1486" spans="25:26" x14ac:dyDescent="0.55000000000000004">
      <c r="Y1486" s="11"/>
      <c r="Z1486" s="149"/>
    </row>
    <row r="1487" spans="25:26" x14ac:dyDescent="0.55000000000000004">
      <c r="Y1487" s="11"/>
      <c r="Z1487" s="149"/>
    </row>
    <row r="1488" spans="25:26" x14ac:dyDescent="0.55000000000000004">
      <c r="Y1488" s="11"/>
      <c r="Z1488" s="149"/>
    </row>
    <row r="1489" spans="25:26" x14ac:dyDescent="0.55000000000000004">
      <c r="Y1489" s="11"/>
      <c r="Z1489" s="149"/>
    </row>
    <row r="1490" spans="25:26" x14ac:dyDescent="0.55000000000000004">
      <c r="Y1490" s="11"/>
      <c r="Z1490" s="149"/>
    </row>
    <row r="1491" spans="25:26" x14ac:dyDescent="0.55000000000000004">
      <c r="Y1491" s="11"/>
      <c r="Z1491" s="149"/>
    </row>
    <row r="1492" spans="25:26" x14ac:dyDescent="0.55000000000000004">
      <c r="Y1492" s="11"/>
      <c r="Z1492" s="149"/>
    </row>
    <row r="1493" spans="25:26" x14ac:dyDescent="0.55000000000000004">
      <c r="Y1493" s="11"/>
      <c r="Z1493" s="149"/>
    </row>
    <row r="1494" spans="25:26" x14ac:dyDescent="0.55000000000000004">
      <c r="Y1494" s="11"/>
      <c r="Z1494" s="149"/>
    </row>
    <row r="1495" spans="25:26" x14ac:dyDescent="0.55000000000000004">
      <c r="Y1495" s="11"/>
      <c r="Z1495" s="149"/>
    </row>
    <row r="1496" spans="25:26" x14ac:dyDescent="0.55000000000000004">
      <c r="Y1496" s="11"/>
      <c r="Z1496" s="149"/>
    </row>
    <row r="1497" spans="25:26" x14ac:dyDescent="0.55000000000000004">
      <c r="Y1497" s="11"/>
      <c r="Z1497" s="149"/>
    </row>
    <row r="1498" spans="25:26" x14ac:dyDescent="0.55000000000000004">
      <c r="Y1498" s="11"/>
      <c r="Z1498" s="149"/>
    </row>
    <row r="1499" spans="25:26" x14ac:dyDescent="0.55000000000000004">
      <c r="Y1499" s="11"/>
      <c r="Z1499" s="149"/>
    </row>
    <row r="1500" spans="25:26" x14ac:dyDescent="0.55000000000000004">
      <c r="Y1500" s="11"/>
      <c r="Z1500" s="149"/>
    </row>
    <row r="1501" spans="25:26" x14ac:dyDescent="0.55000000000000004">
      <c r="Y1501" s="11"/>
      <c r="Z1501" s="149"/>
    </row>
    <row r="1502" spans="25:26" x14ac:dyDescent="0.55000000000000004">
      <c r="Y1502" s="11"/>
      <c r="Z1502" s="149"/>
    </row>
    <row r="1503" spans="25:26" x14ac:dyDescent="0.55000000000000004">
      <c r="Y1503" s="11"/>
      <c r="Z1503" s="149"/>
    </row>
    <row r="1504" spans="25:26" x14ac:dyDescent="0.55000000000000004">
      <c r="Y1504" s="11"/>
      <c r="Z1504" s="149"/>
    </row>
    <row r="1505" spans="25:26" x14ac:dyDescent="0.55000000000000004">
      <c r="Y1505" s="11"/>
      <c r="Z1505" s="149"/>
    </row>
    <row r="1506" spans="25:26" x14ac:dyDescent="0.55000000000000004">
      <c r="Y1506" s="11"/>
      <c r="Z1506" s="149"/>
    </row>
    <row r="1507" spans="25:26" x14ac:dyDescent="0.55000000000000004">
      <c r="Y1507" s="11"/>
      <c r="Z1507" s="149"/>
    </row>
    <row r="1508" spans="25:26" x14ac:dyDescent="0.55000000000000004">
      <c r="Y1508" s="11"/>
      <c r="Z1508" s="149"/>
    </row>
    <row r="1509" spans="25:26" x14ac:dyDescent="0.55000000000000004">
      <c r="Y1509" s="11"/>
      <c r="Z1509" s="149"/>
    </row>
    <row r="1510" spans="25:26" x14ac:dyDescent="0.55000000000000004">
      <c r="Y1510" s="11"/>
      <c r="Z1510" s="149"/>
    </row>
    <row r="1511" spans="25:26" x14ac:dyDescent="0.55000000000000004">
      <c r="Y1511" s="11"/>
      <c r="Z1511" s="149"/>
    </row>
    <row r="1512" spans="25:26" x14ac:dyDescent="0.55000000000000004">
      <c r="Y1512" s="11"/>
      <c r="Z1512" s="149"/>
    </row>
    <row r="1513" spans="25:26" x14ac:dyDescent="0.55000000000000004">
      <c r="Y1513" s="11"/>
      <c r="Z1513" s="149"/>
    </row>
    <row r="1514" spans="25:26" x14ac:dyDescent="0.55000000000000004">
      <c r="Y1514" s="11"/>
      <c r="Z1514" s="149"/>
    </row>
    <row r="1515" spans="25:26" x14ac:dyDescent="0.55000000000000004">
      <c r="Y1515" s="11"/>
      <c r="Z1515" s="149"/>
    </row>
    <row r="1516" spans="25:26" x14ac:dyDescent="0.55000000000000004">
      <c r="Y1516" s="11"/>
      <c r="Z1516" s="149"/>
    </row>
    <row r="1517" spans="25:26" x14ac:dyDescent="0.55000000000000004">
      <c r="Y1517" s="11"/>
      <c r="Z1517" s="149"/>
    </row>
    <row r="1518" spans="25:26" x14ac:dyDescent="0.55000000000000004">
      <c r="Y1518" s="11"/>
      <c r="Z1518" s="149"/>
    </row>
    <row r="1519" spans="25:26" x14ac:dyDescent="0.55000000000000004">
      <c r="Y1519" s="11"/>
      <c r="Z1519" s="149"/>
    </row>
    <row r="1520" spans="25:26" x14ac:dyDescent="0.55000000000000004">
      <c r="Y1520" s="11"/>
      <c r="Z1520" s="149"/>
    </row>
    <row r="1521" spans="25:26" x14ac:dyDescent="0.55000000000000004">
      <c r="Y1521" s="11"/>
      <c r="Z1521" s="149"/>
    </row>
    <row r="1522" spans="25:26" x14ac:dyDescent="0.55000000000000004">
      <c r="Y1522" s="11"/>
      <c r="Z1522" s="149"/>
    </row>
    <row r="1523" spans="25:26" x14ac:dyDescent="0.55000000000000004">
      <c r="Y1523" s="11"/>
      <c r="Z1523" s="149"/>
    </row>
    <row r="1524" spans="25:26" x14ac:dyDescent="0.55000000000000004">
      <c r="Y1524" s="11"/>
      <c r="Z1524" s="149"/>
    </row>
    <row r="1525" spans="25:26" x14ac:dyDescent="0.55000000000000004">
      <c r="Y1525" s="11"/>
      <c r="Z1525" s="149"/>
    </row>
    <row r="1526" spans="25:26" x14ac:dyDescent="0.55000000000000004">
      <c r="Y1526" s="11"/>
      <c r="Z1526" s="149"/>
    </row>
    <row r="1527" spans="25:26" x14ac:dyDescent="0.55000000000000004">
      <c r="Y1527" s="11"/>
      <c r="Z1527" s="149"/>
    </row>
    <row r="1528" spans="25:26" x14ac:dyDescent="0.55000000000000004">
      <c r="Y1528" s="11"/>
      <c r="Z1528" s="149"/>
    </row>
    <row r="1529" spans="25:26" x14ac:dyDescent="0.55000000000000004">
      <c r="Y1529" s="11"/>
      <c r="Z1529" s="149"/>
    </row>
    <row r="1530" spans="25:26" x14ac:dyDescent="0.55000000000000004">
      <c r="Y1530" s="11"/>
      <c r="Z1530" s="149"/>
    </row>
    <row r="1531" spans="25:26" x14ac:dyDescent="0.55000000000000004">
      <c r="Y1531" s="11"/>
      <c r="Z1531" s="149"/>
    </row>
    <row r="1532" spans="25:26" x14ac:dyDescent="0.55000000000000004">
      <c r="Y1532" s="11"/>
      <c r="Z1532" s="149"/>
    </row>
    <row r="1533" spans="25:26" x14ac:dyDescent="0.55000000000000004">
      <c r="Y1533" s="11"/>
      <c r="Z1533" s="149"/>
    </row>
    <row r="1534" spans="25:26" x14ac:dyDescent="0.55000000000000004">
      <c r="Y1534" s="11"/>
      <c r="Z1534" s="149"/>
    </row>
    <row r="1535" spans="25:26" x14ac:dyDescent="0.55000000000000004">
      <c r="Y1535" s="11"/>
      <c r="Z1535" s="149"/>
    </row>
    <row r="1536" spans="25:26" x14ac:dyDescent="0.55000000000000004">
      <c r="Y1536" s="11"/>
      <c r="Z1536" s="149"/>
    </row>
    <row r="1537" spans="25:26" x14ac:dyDescent="0.55000000000000004">
      <c r="Y1537" s="11"/>
      <c r="Z1537" s="149"/>
    </row>
    <row r="1538" spans="25:26" x14ac:dyDescent="0.55000000000000004">
      <c r="Y1538" s="11"/>
      <c r="Z1538" s="149"/>
    </row>
    <row r="1539" spans="25:26" x14ac:dyDescent="0.55000000000000004">
      <c r="Y1539" s="11"/>
      <c r="Z1539" s="149"/>
    </row>
    <row r="1540" spans="25:26" x14ac:dyDescent="0.55000000000000004">
      <c r="Y1540" s="11"/>
      <c r="Z1540" s="149"/>
    </row>
    <row r="1541" spans="25:26" x14ac:dyDescent="0.55000000000000004">
      <c r="Y1541" s="11"/>
      <c r="Z1541" s="149"/>
    </row>
    <row r="1542" spans="25:26" x14ac:dyDescent="0.55000000000000004">
      <c r="Y1542" s="11"/>
      <c r="Z1542" s="149"/>
    </row>
    <row r="1543" spans="25:26" x14ac:dyDescent="0.55000000000000004">
      <c r="Y1543" s="11"/>
      <c r="Z1543" s="149"/>
    </row>
    <row r="1544" spans="25:26" x14ac:dyDescent="0.55000000000000004">
      <c r="Y1544" s="11"/>
      <c r="Z1544" s="149"/>
    </row>
    <row r="1545" spans="25:26" x14ac:dyDescent="0.55000000000000004">
      <c r="Y1545" s="11"/>
      <c r="Z1545" s="149"/>
    </row>
    <row r="1546" spans="25:26" x14ac:dyDescent="0.55000000000000004">
      <c r="Y1546" s="11"/>
      <c r="Z1546" s="149"/>
    </row>
    <row r="1547" spans="25:26" x14ac:dyDescent="0.55000000000000004">
      <c r="Y1547" s="11"/>
      <c r="Z1547" s="149"/>
    </row>
    <row r="1548" spans="25:26" x14ac:dyDescent="0.55000000000000004">
      <c r="Y1548" s="11"/>
      <c r="Z1548" s="149"/>
    </row>
    <row r="1549" spans="25:26" x14ac:dyDescent="0.55000000000000004">
      <c r="Y1549" s="11"/>
      <c r="Z1549" s="149"/>
    </row>
    <row r="1550" spans="25:26" x14ac:dyDescent="0.55000000000000004">
      <c r="Y1550" s="11"/>
      <c r="Z1550" s="149"/>
    </row>
    <row r="1551" spans="25:26" x14ac:dyDescent="0.55000000000000004">
      <c r="Y1551" s="11"/>
      <c r="Z1551" s="149"/>
    </row>
    <row r="1552" spans="25:26" x14ac:dyDescent="0.55000000000000004">
      <c r="Y1552" s="11"/>
      <c r="Z1552" s="149"/>
    </row>
    <row r="1553" spans="25:26" x14ac:dyDescent="0.55000000000000004">
      <c r="Y1553" s="11"/>
      <c r="Z1553" s="149"/>
    </row>
    <row r="1554" spans="25:26" x14ac:dyDescent="0.55000000000000004">
      <c r="Y1554" s="11"/>
      <c r="Z1554" s="149"/>
    </row>
    <row r="1555" spans="25:26" x14ac:dyDescent="0.55000000000000004">
      <c r="Y1555" s="11"/>
      <c r="Z1555" s="149"/>
    </row>
    <row r="1556" spans="25:26" x14ac:dyDescent="0.55000000000000004">
      <c r="Y1556" s="11"/>
      <c r="Z1556" s="149"/>
    </row>
    <row r="1557" spans="25:26" x14ac:dyDescent="0.55000000000000004">
      <c r="Y1557" s="11"/>
      <c r="Z1557" s="149"/>
    </row>
    <row r="1558" spans="25:26" x14ac:dyDescent="0.55000000000000004">
      <c r="Y1558" s="11"/>
      <c r="Z1558" s="149"/>
    </row>
    <row r="1559" spans="25:26" x14ac:dyDescent="0.55000000000000004">
      <c r="Y1559" s="11"/>
      <c r="Z1559" s="149"/>
    </row>
    <row r="1560" spans="25:26" x14ac:dyDescent="0.55000000000000004">
      <c r="Y1560" s="11"/>
      <c r="Z1560" s="149"/>
    </row>
    <row r="1561" spans="25:26" x14ac:dyDescent="0.55000000000000004">
      <c r="Y1561" s="11"/>
      <c r="Z1561" s="149"/>
    </row>
    <row r="1562" spans="25:26" x14ac:dyDescent="0.55000000000000004">
      <c r="Y1562" s="11"/>
      <c r="Z1562" s="149"/>
    </row>
    <row r="1563" spans="25:26" x14ac:dyDescent="0.55000000000000004">
      <c r="Y1563" s="11"/>
      <c r="Z1563" s="149"/>
    </row>
    <row r="1564" spans="25:26" x14ac:dyDescent="0.55000000000000004">
      <c r="Y1564" s="11"/>
      <c r="Z1564" s="149"/>
    </row>
    <row r="1565" spans="25:26" x14ac:dyDescent="0.55000000000000004">
      <c r="Y1565" s="11"/>
      <c r="Z1565" s="149"/>
    </row>
    <row r="1566" spans="25:26" x14ac:dyDescent="0.55000000000000004">
      <c r="Y1566" s="11"/>
      <c r="Z1566" s="149"/>
    </row>
    <row r="1567" spans="25:26" x14ac:dyDescent="0.55000000000000004">
      <c r="Y1567" s="11"/>
      <c r="Z1567" s="149"/>
    </row>
    <row r="1568" spans="25:26" x14ac:dyDescent="0.55000000000000004">
      <c r="Y1568" s="11"/>
      <c r="Z1568" s="149"/>
    </row>
    <row r="1569" spans="25:26" x14ac:dyDescent="0.55000000000000004">
      <c r="Y1569" s="11"/>
      <c r="Z1569" s="149"/>
    </row>
    <row r="1570" spans="25:26" x14ac:dyDescent="0.55000000000000004">
      <c r="Y1570" s="11"/>
      <c r="Z1570" s="149"/>
    </row>
    <row r="1571" spans="25:26" x14ac:dyDescent="0.55000000000000004">
      <c r="Y1571" s="11"/>
      <c r="Z1571" s="149"/>
    </row>
    <row r="1572" spans="25:26" x14ac:dyDescent="0.55000000000000004">
      <c r="Y1572" s="11"/>
      <c r="Z1572" s="149"/>
    </row>
    <row r="1573" spans="25:26" x14ac:dyDescent="0.55000000000000004">
      <c r="Y1573" s="11"/>
      <c r="Z1573" s="149"/>
    </row>
    <row r="1574" spans="25:26" x14ac:dyDescent="0.55000000000000004">
      <c r="Y1574" s="11"/>
      <c r="Z1574" s="149"/>
    </row>
    <row r="1575" spans="25:26" x14ac:dyDescent="0.55000000000000004">
      <c r="Y1575" s="11"/>
      <c r="Z1575" s="149"/>
    </row>
    <row r="1576" spans="25:26" x14ac:dyDescent="0.55000000000000004">
      <c r="Y1576" s="11"/>
      <c r="Z1576" s="149"/>
    </row>
    <row r="1577" spans="25:26" x14ac:dyDescent="0.55000000000000004">
      <c r="Y1577" s="11"/>
      <c r="Z1577" s="149"/>
    </row>
    <row r="1578" spans="25:26" x14ac:dyDescent="0.55000000000000004">
      <c r="Y1578" s="11"/>
      <c r="Z1578" s="149"/>
    </row>
    <row r="1579" spans="25:26" x14ac:dyDescent="0.55000000000000004">
      <c r="Y1579" s="11"/>
      <c r="Z1579" s="149"/>
    </row>
    <row r="1580" spans="25:26" x14ac:dyDescent="0.55000000000000004">
      <c r="Y1580" s="11"/>
      <c r="Z1580" s="149"/>
    </row>
    <row r="1581" spans="25:26" x14ac:dyDescent="0.55000000000000004">
      <c r="Y1581" s="11"/>
      <c r="Z1581" s="149"/>
    </row>
    <row r="1582" spans="25:26" x14ac:dyDescent="0.55000000000000004">
      <c r="Y1582" s="11"/>
      <c r="Z1582" s="149"/>
    </row>
    <row r="1583" spans="25:26" x14ac:dyDescent="0.55000000000000004">
      <c r="Y1583" s="11"/>
      <c r="Z1583" s="149"/>
    </row>
    <row r="1584" spans="25:26" x14ac:dyDescent="0.55000000000000004">
      <c r="Y1584" s="11"/>
      <c r="Z1584" s="149"/>
    </row>
    <row r="1585" spans="25:26" x14ac:dyDescent="0.55000000000000004">
      <c r="Y1585" s="11"/>
      <c r="Z1585" s="149"/>
    </row>
    <row r="1586" spans="25:26" x14ac:dyDescent="0.55000000000000004">
      <c r="Y1586" s="11"/>
      <c r="Z1586" s="149"/>
    </row>
    <row r="1587" spans="25:26" x14ac:dyDescent="0.55000000000000004">
      <c r="Y1587" s="11"/>
      <c r="Z1587" s="149"/>
    </row>
    <row r="1588" spans="25:26" x14ac:dyDescent="0.55000000000000004">
      <c r="Y1588" s="11"/>
      <c r="Z1588" s="149"/>
    </row>
    <row r="1589" spans="25:26" x14ac:dyDescent="0.55000000000000004">
      <c r="Y1589" s="11"/>
      <c r="Z1589" s="149"/>
    </row>
    <row r="1590" spans="25:26" x14ac:dyDescent="0.55000000000000004">
      <c r="Y1590" s="11"/>
      <c r="Z1590" s="149"/>
    </row>
    <row r="1591" spans="25:26" x14ac:dyDescent="0.55000000000000004">
      <c r="Y1591" s="11"/>
      <c r="Z1591" s="149"/>
    </row>
    <row r="1592" spans="25:26" x14ac:dyDescent="0.55000000000000004">
      <c r="Y1592" s="11"/>
      <c r="Z1592" s="149"/>
    </row>
    <row r="1593" spans="25:26" x14ac:dyDescent="0.55000000000000004">
      <c r="Y1593" s="11"/>
      <c r="Z1593" s="149"/>
    </row>
    <row r="1594" spans="25:26" x14ac:dyDescent="0.55000000000000004">
      <c r="Y1594" s="11"/>
      <c r="Z1594" s="149"/>
    </row>
    <row r="1595" spans="25:26" x14ac:dyDescent="0.55000000000000004">
      <c r="Y1595" s="11"/>
      <c r="Z1595" s="149"/>
    </row>
    <row r="1596" spans="25:26" x14ac:dyDescent="0.55000000000000004">
      <c r="Y1596" s="11"/>
      <c r="Z1596" s="149"/>
    </row>
    <row r="1597" spans="25:26" x14ac:dyDescent="0.55000000000000004">
      <c r="Y1597" s="11"/>
      <c r="Z1597" s="149"/>
    </row>
    <row r="1598" spans="25:26" x14ac:dyDescent="0.55000000000000004">
      <c r="Y1598" s="11"/>
      <c r="Z1598" s="149"/>
    </row>
    <row r="1599" spans="25:26" x14ac:dyDescent="0.55000000000000004">
      <c r="Y1599" s="11"/>
      <c r="Z1599" s="149"/>
    </row>
    <row r="1600" spans="25:26" x14ac:dyDescent="0.55000000000000004">
      <c r="Y1600" s="11"/>
      <c r="Z1600" s="149"/>
    </row>
    <row r="1601" spans="25:26" x14ac:dyDescent="0.55000000000000004">
      <c r="Y1601" s="11"/>
      <c r="Z1601" s="149"/>
    </row>
    <row r="1602" spans="25:26" x14ac:dyDescent="0.55000000000000004">
      <c r="Y1602" s="11"/>
      <c r="Z1602" s="149"/>
    </row>
    <row r="1603" spans="25:26" x14ac:dyDescent="0.55000000000000004">
      <c r="Y1603" s="11"/>
      <c r="Z1603" s="149"/>
    </row>
    <row r="1604" spans="25:26" x14ac:dyDescent="0.55000000000000004">
      <c r="Y1604" s="11"/>
      <c r="Z1604" s="149"/>
    </row>
    <row r="1605" spans="25:26" x14ac:dyDescent="0.55000000000000004">
      <c r="Y1605" s="11"/>
      <c r="Z1605" s="149"/>
    </row>
    <row r="1606" spans="25:26" x14ac:dyDescent="0.55000000000000004">
      <c r="Y1606" s="11"/>
      <c r="Z1606" s="149"/>
    </row>
    <row r="1607" spans="25:26" x14ac:dyDescent="0.55000000000000004">
      <c r="Y1607" s="11"/>
      <c r="Z1607" s="149"/>
    </row>
    <row r="1608" spans="25:26" x14ac:dyDescent="0.55000000000000004">
      <c r="Y1608" s="11"/>
      <c r="Z1608" s="149"/>
    </row>
    <row r="1609" spans="25:26" x14ac:dyDescent="0.55000000000000004">
      <c r="Y1609" s="11"/>
      <c r="Z1609" s="149"/>
    </row>
    <row r="1610" spans="25:26" x14ac:dyDescent="0.55000000000000004">
      <c r="Y1610" s="11"/>
      <c r="Z1610" s="149"/>
    </row>
    <row r="1611" spans="25:26" x14ac:dyDescent="0.55000000000000004">
      <c r="Y1611" s="11"/>
      <c r="Z1611" s="149"/>
    </row>
    <row r="1612" spans="25:26" x14ac:dyDescent="0.55000000000000004">
      <c r="Y1612" s="11"/>
      <c r="Z1612" s="149"/>
    </row>
    <row r="1613" spans="25:26" x14ac:dyDescent="0.55000000000000004">
      <c r="Y1613" s="11"/>
      <c r="Z1613" s="149"/>
    </row>
    <row r="1614" spans="25:26" x14ac:dyDescent="0.55000000000000004">
      <c r="Y1614" s="11"/>
      <c r="Z1614" s="149"/>
    </row>
    <row r="1615" spans="25:26" x14ac:dyDescent="0.55000000000000004">
      <c r="Y1615" s="11"/>
      <c r="Z1615" s="149"/>
    </row>
    <row r="1616" spans="25:26" x14ac:dyDescent="0.55000000000000004">
      <c r="Y1616" s="11"/>
      <c r="Z1616" s="149"/>
    </row>
    <row r="1617" spans="25:26" x14ac:dyDescent="0.55000000000000004">
      <c r="Y1617" s="11"/>
      <c r="Z1617" s="149"/>
    </row>
    <row r="1618" spans="25:26" x14ac:dyDescent="0.55000000000000004">
      <c r="Y1618" s="11"/>
      <c r="Z1618" s="149"/>
    </row>
    <row r="1619" spans="25:26" x14ac:dyDescent="0.55000000000000004">
      <c r="Y1619" s="11"/>
      <c r="Z1619" s="149"/>
    </row>
  </sheetData>
  <mergeCells count="1">
    <mergeCell ref="C204:C205"/>
  </mergeCells>
  <phoneticPr fontId="0" type="noConversion"/>
  <printOptions horizontalCentered="1" verticalCentered="1"/>
  <pageMargins left="0.75" right="0.75" top="1" bottom="1" header="0.5" footer="0.5"/>
  <pageSetup scale="43" firstPageNumber="45" orientation="portrait" useFirstPageNumber="1" r:id="rId1"/>
  <headerFooter alignWithMargins="0">
    <oddHeader>&amp;L&amp;"Lucida Grande,Bold Italic"&amp;K000000PROGRAM LEVEL DATA&amp;C&amp;"Lucida Grande,Bold Italic"&amp;K000000TABLE 38&amp;"Arial,Regular"
&amp;R&amp;"Lucida Grande,Bold Italic"&amp;K000000Graduate Program Enrollment Trends</oddHeader>
    <oddFooter>&amp;L&amp;"Lucida Grande,Bold Italic"&amp;K000000Office of Institutional Research, UMass Boston</oddFooter>
  </headerFooter>
  <rowBreaks count="3" manualBreakCount="3">
    <brk id="102" max="27" man="1"/>
    <brk id="185" max="27" man="1"/>
    <brk id="263" max="27" man="1"/>
  </rowBreaks>
  <ignoredErrors>
    <ignoredError sqref="G4:J4" numberStoredAsText="1"/>
    <ignoredError sqref="AB36 Y309:AB314 AB14:AB18 AB20:AB23 AB26:AB34" formulaRange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2370CA12E82243B5139003D19019B0" ma:contentTypeVersion="14" ma:contentTypeDescription="Create a new document." ma:contentTypeScope="" ma:versionID="031f705424c55683fe7b29f518396b0f">
  <xsd:schema xmlns:xsd="http://www.w3.org/2001/XMLSchema" xmlns:xs="http://www.w3.org/2001/XMLSchema" xmlns:p="http://schemas.microsoft.com/office/2006/metadata/properties" xmlns:ns3="d7b6ee1b-8c50-4021-89b7-e27247ced8c3" xmlns:ns4="e44527e2-a49c-440d-b6bb-a071f32416e5" targetNamespace="http://schemas.microsoft.com/office/2006/metadata/properties" ma:root="true" ma:fieldsID="089b7654eec12712af0d74028b6467da" ns3:_="" ns4:_="">
    <xsd:import namespace="d7b6ee1b-8c50-4021-89b7-e27247ced8c3"/>
    <xsd:import namespace="e44527e2-a49c-440d-b6bb-a071f32416e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b6ee1b-8c50-4021-89b7-e27247ced8c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4527e2-a49c-440d-b6bb-a071f32416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5817F0-2CEC-4863-83C2-A330F17C38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b6ee1b-8c50-4021-89b7-e27247ced8c3"/>
    <ds:schemaRef ds:uri="e44527e2-a49c-440d-b6bb-a071f32416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D97B2F-042E-40B1-AC0B-478FF85B9F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38</vt:lpstr>
      <vt:lpstr>'TABLE 38'!Print_Area</vt:lpstr>
      <vt:lpstr>'TABLE 38'!Print_Titles</vt:lpstr>
    </vt:vector>
  </TitlesOfParts>
  <Manager/>
  <Company>UMass Boston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Kristyna Cloherty</dc:creator>
  <cp:keywords/>
  <dc:description/>
  <cp:lastModifiedBy>Awat O Osman</cp:lastModifiedBy>
  <cp:revision/>
  <cp:lastPrinted>2024-08-08T14:38:15Z</cp:lastPrinted>
  <dcterms:created xsi:type="dcterms:W3CDTF">2007-04-18T21:17:25Z</dcterms:created>
  <dcterms:modified xsi:type="dcterms:W3CDTF">2024-08-08T14:39:37Z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0x010100E92370CA12E82243B5139003D19019B0</vt:lpwstr>
  </property>
</Properties>
</file>