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 by Program/"/>
    </mc:Choice>
  </mc:AlternateContent>
  <xr:revisionPtr revIDLastSave="0" documentId="14_{B0AD7824-29E0-41DC-9ECB-9B7808A3975F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TABLE 33" sheetId="1" r:id="rId1"/>
  </sheets>
  <definedNames>
    <definedName name="_AY91">#REF!</definedName>
    <definedName name="_xlnm.Print_Area" localSheetId="0">'TABLE 33'!$A$1:$AF$64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2" i="1" l="1"/>
  <c r="AF57" i="1"/>
  <c r="AF53" i="1"/>
  <c r="AF41" i="1"/>
  <c r="AF35" i="1"/>
  <c r="AF25" i="1"/>
  <c r="AE62" i="1"/>
  <c r="AE57" i="1"/>
  <c r="AE53" i="1"/>
  <c r="AE41" i="1"/>
  <c r="AE35" i="1"/>
  <c r="AE25" i="1"/>
  <c r="AD57" i="1"/>
  <c r="AD41" i="1"/>
  <c r="V25" i="1"/>
  <c r="V35" i="1"/>
  <c r="V41" i="1"/>
  <c r="V53" i="1"/>
  <c r="V57" i="1"/>
  <c r="V62" i="1"/>
  <c r="AC41" i="1"/>
  <c r="AC53" i="1"/>
  <c r="AD62" i="1"/>
  <c r="AD53" i="1"/>
  <c r="AD35" i="1"/>
  <c r="AD25" i="1"/>
  <c r="AD64" i="1" s="1"/>
  <c r="T35" i="1"/>
  <c r="AC62" i="1"/>
  <c r="AC57" i="1"/>
  <c r="AC35" i="1"/>
  <c r="AC25" i="1"/>
  <c r="AC64" i="1" s="1"/>
  <c r="AB25" i="1"/>
  <c r="AB53" i="1"/>
  <c r="S41" i="1"/>
  <c r="AA25" i="1"/>
  <c r="AB62" i="1"/>
  <c r="AA62" i="1"/>
  <c r="S53" i="1"/>
  <c r="T53" i="1"/>
  <c r="U53" i="1"/>
  <c r="W53" i="1"/>
  <c r="X53" i="1"/>
  <c r="Y53" i="1"/>
  <c r="Z53" i="1"/>
  <c r="AA53" i="1"/>
  <c r="AB41" i="1"/>
  <c r="AB35" i="1"/>
  <c r="R25" i="1"/>
  <c r="R41" i="1"/>
  <c r="T41" i="1"/>
  <c r="U41" i="1"/>
  <c r="W41" i="1"/>
  <c r="X41" i="1"/>
  <c r="Y41" i="1"/>
  <c r="Z41" i="1"/>
  <c r="AA41" i="1"/>
  <c r="AB57" i="1"/>
  <c r="R57" i="1"/>
  <c r="S57" i="1"/>
  <c r="T57" i="1"/>
  <c r="U57" i="1"/>
  <c r="W57" i="1"/>
  <c r="X57" i="1"/>
  <c r="Y57" i="1"/>
  <c r="Z57" i="1"/>
  <c r="AA57" i="1"/>
  <c r="Z25" i="1"/>
  <c r="P53" i="1"/>
  <c r="Q53" i="1"/>
  <c r="R53" i="1"/>
  <c r="AA35" i="1"/>
  <c r="Q57" i="1"/>
  <c r="Z62" i="1"/>
  <c r="Z35" i="1"/>
  <c r="Y25" i="1"/>
  <c r="Y35" i="1"/>
  <c r="Y62" i="1"/>
  <c r="X25" i="1"/>
  <c r="X35" i="1"/>
  <c r="X62" i="1"/>
  <c r="X64" i="1" s="1"/>
  <c r="W25" i="1"/>
  <c r="W35" i="1"/>
  <c r="W62" i="1"/>
  <c r="U25" i="1"/>
  <c r="U35" i="1"/>
  <c r="U62" i="1"/>
  <c r="T25" i="1"/>
  <c r="T59" i="1"/>
  <c r="T62" i="1"/>
  <c r="S25" i="1"/>
  <c r="S34" i="1"/>
  <c r="S35" i="1"/>
  <c r="S62" i="1"/>
  <c r="R34" i="1"/>
  <c r="R35" i="1"/>
  <c r="R62" i="1"/>
  <c r="Q25" i="1"/>
  <c r="Q34" i="1"/>
  <c r="Q35" i="1"/>
  <c r="Q41" i="1"/>
  <c r="Q62" i="1"/>
  <c r="P25" i="1"/>
  <c r="P34" i="1"/>
  <c r="P35" i="1"/>
  <c r="P41" i="1"/>
  <c r="P62" i="1"/>
  <c r="L61" i="1"/>
  <c r="K61" i="1"/>
  <c r="J61" i="1"/>
  <c r="H61" i="1"/>
  <c r="J23" i="1"/>
  <c r="O41" i="1"/>
  <c r="N41" i="1"/>
  <c r="M41" i="1"/>
  <c r="L41" i="1"/>
  <c r="K41" i="1"/>
  <c r="J41" i="1"/>
  <c r="I41" i="1"/>
  <c r="H41" i="1"/>
  <c r="G41" i="1"/>
  <c r="F41" i="1"/>
  <c r="E41" i="1"/>
  <c r="D41" i="1"/>
  <c r="O34" i="1"/>
  <c r="O35" i="1"/>
  <c r="N34" i="1"/>
  <c r="N35" i="1"/>
  <c r="M35" i="1"/>
  <c r="L30" i="1"/>
  <c r="J30" i="1"/>
  <c r="J34" i="1"/>
  <c r="H34" i="1"/>
  <c r="I30" i="1"/>
  <c r="H30" i="1"/>
  <c r="O25" i="1"/>
  <c r="N10" i="1"/>
  <c r="N25" i="1"/>
  <c r="M25" i="1"/>
  <c r="L6" i="1"/>
  <c r="L10" i="1"/>
  <c r="K5" i="1"/>
  <c r="K6" i="1"/>
  <c r="K10" i="1"/>
  <c r="K15" i="1"/>
  <c r="J5" i="1"/>
  <c r="J6" i="1"/>
  <c r="J10" i="1"/>
  <c r="I25" i="1"/>
  <c r="H5" i="1"/>
  <c r="H6" i="1"/>
  <c r="H10" i="1"/>
  <c r="G5" i="1"/>
  <c r="G25" i="1"/>
  <c r="F25" i="1"/>
  <c r="E25" i="1"/>
  <c r="D25" i="1"/>
  <c r="C25" i="1"/>
  <c r="B25" i="1"/>
  <c r="H25" i="1"/>
  <c r="T64" i="1"/>
  <c r="L25" i="1"/>
  <c r="U64" i="1"/>
  <c r="J25" i="1"/>
  <c r="P64" i="1"/>
  <c r="R64" i="1"/>
  <c r="Q64" i="1"/>
  <c r="K25" i="1"/>
  <c r="V64" i="1"/>
  <c r="S64" i="1"/>
  <c r="Y64" i="1" l="1"/>
  <c r="AB64" i="1"/>
  <c r="AA64" i="1"/>
  <c r="Z64" i="1"/>
  <c r="W64" i="1"/>
  <c r="AF64" i="1"/>
  <c r="AE64" i="1"/>
  <c r="K35" i="1"/>
  <c r="J35" i="1"/>
  <c r="L35" i="1"/>
</calcChain>
</file>

<file path=xl/sharedStrings.xml><?xml version="1.0" encoding="utf-8"?>
<sst xmlns="http://schemas.openxmlformats.org/spreadsheetml/2006/main" count="100" uniqueCount="75">
  <si>
    <t>Undergraduate Certificates and Programs of Study - Fall 2014 - Fall 2023</t>
  </si>
  <si>
    <t>Fall 90</t>
  </si>
  <si>
    <t>Fall 91</t>
  </si>
  <si>
    <t>1993</t>
  </si>
  <si>
    <t>1994</t>
  </si>
  <si>
    <t>1995</t>
  </si>
  <si>
    <t>1997</t>
  </si>
  <si>
    <t>1998</t>
  </si>
  <si>
    <t>2000</t>
  </si>
  <si>
    <t>COLLEGE OF LIBERAL ARTS</t>
  </si>
  <si>
    <t>Alcohol &amp; Substance Abuse</t>
  </si>
  <si>
    <t>Creative Writing (Program)</t>
  </si>
  <si>
    <t>Dual Language</t>
  </si>
  <si>
    <t>History (Cert)</t>
  </si>
  <si>
    <t>East Asian Studies (Program)</t>
  </si>
  <si>
    <t>International Relations</t>
  </si>
  <si>
    <t>Labor Studies</t>
  </si>
  <si>
    <t>Language, Culture and Society</t>
  </si>
  <si>
    <t>Latin American Studies (Program)</t>
  </si>
  <si>
    <t>Linguistics (Program)</t>
  </si>
  <si>
    <t>New England Historical Archaeology</t>
  </si>
  <si>
    <t>Philosophy &amp; Law (Program)</t>
  </si>
  <si>
    <t>New Program 1998</t>
  </si>
  <si>
    <t xml:space="preserve"> -</t>
  </si>
  <si>
    <t>Professional Writing (Program)</t>
  </si>
  <si>
    <t>Public History</t>
  </si>
  <si>
    <t>Public Policy (Program)</t>
  </si>
  <si>
    <t>Science, Technology and Values</t>
  </si>
  <si>
    <t>-</t>
  </si>
  <si>
    <t>Technical Writing</t>
  </si>
  <si>
    <t>Translation (Spanish)</t>
  </si>
  <si>
    <t>Transition</t>
  </si>
  <si>
    <t>Women's Studies (Program)</t>
  </si>
  <si>
    <t>TOTAL CLA</t>
  </si>
  <si>
    <t>COLLEGE OF SCIENCE &amp; MATHEMATICS</t>
  </si>
  <si>
    <t>Biobehavioral Studies (Program)</t>
  </si>
  <si>
    <t>Biochemistry</t>
  </si>
  <si>
    <t>Clean Energy</t>
  </si>
  <si>
    <t>Computer Science (Cert. &amp; Program)</t>
  </si>
  <si>
    <t>Environmental Biology</t>
  </si>
  <si>
    <t xml:space="preserve">Pre-Medical Studies </t>
  </si>
  <si>
    <t>Quantum Information</t>
  </si>
  <si>
    <t>Pre-Medical Studies (Cert)</t>
  </si>
  <si>
    <t>TOTAL CSM</t>
  </si>
  <si>
    <t>COLLEGE OF MANAGEMENT</t>
  </si>
  <si>
    <t>Cybersecurity</t>
  </si>
  <si>
    <t>Health Care Mgt (Cert)</t>
  </si>
  <si>
    <t>Information Technology (certificate)</t>
  </si>
  <si>
    <t>Investment Management</t>
  </si>
  <si>
    <t>TOTAL CM</t>
  </si>
  <si>
    <t xml:space="preserve"> </t>
  </si>
  <si>
    <t>COLLEGE OF EDUCATION &amp; HUMAN DEVELOPMENT</t>
  </si>
  <si>
    <t>Asian American Studies (Program)</t>
  </si>
  <si>
    <t>New Program 1999</t>
  </si>
  <si>
    <t xml:space="preserve">Assistive Technology </t>
  </si>
  <si>
    <t xml:space="preserve">Autism Endorsement </t>
  </si>
  <si>
    <t>Cortical Cerebral Visual Impairments</t>
  </si>
  <si>
    <t>Early Childhood Education (PS)</t>
  </si>
  <si>
    <t>Initial Licensure:  Early Childhood
 Education (Cert)</t>
  </si>
  <si>
    <t>Initial Licensure: Middle/Second</t>
  </si>
  <si>
    <t>Instructional and Learning Design</t>
  </si>
  <si>
    <t>Professional Licensure Middle/Secondary Education</t>
  </si>
  <si>
    <t xml:space="preserve">Teaching Social Studies &amp; History to English Language Learners
</t>
  </si>
  <si>
    <t>TOTAL CEHD</t>
  </si>
  <si>
    <t>McCormack Graduate School of Policy and Global Studies</t>
  </si>
  <si>
    <t>Gerontology</t>
  </si>
  <si>
    <t>Gerontological Social Policy</t>
  </si>
  <si>
    <t>TOTAL MGS</t>
  </si>
  <si>
    <t>THE SCHOOL FOR THE ENVIRONMENT</t>
  </si>
  <si>
    <t>Environmental Studies (Program &amp; Cert.)</t>
  </si>
  <si>
    <t>Sustain Marine Aquacult (Cert)</t>
  </si>
  <si>
    <t>Geographic Info. Technology (Cert. &amp; Program)</t>
  </si>
  <si>
    <t>TOTAL SFE</t>
  </si>
  <si>
    <t>HONORS COLLEGE</t>
  </si>
  <si>
    <t>TOTAL UNDERGRADUATE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</si>
</sst>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2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2" fontId="1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19" fillId="0" borderId="8" xfId="42" applyFont="1" applyFill="1" applyBorder="1"/>
    <xf numFmtId="0" fontId="19" fillId="0" borderId="8" xfId="42" quotePrefix="1" applyFont="1" applyFill="1" applyBorder="1" applyAlignment="1">
      <alignment horizontal="right"/>
    </xf>
    <xf numFmtId="0" fontId="19" fillId="0" borderId="8" xfId="42" quotePrefix="1" applyFont="1" applyFill="1" applyBorder="1" applyAlignment="1">
      <alignment horizontal="center"/>
    </xf>
    <xf numFmtId="1" fontId="19" fillId="0" borderId="8" xfId="42" quotePrefix="1" applyNumberFormat="1" applyFont="1" applyFill="1" applyBorder="1" applyAlignment="1">
      <alignment horizontal="center"/>
    </xf>
    <xf numFmtId="0" fontId="20" fillId="0" borderId="0" xfId="41" applyFont="1"/>
    <xf numFmtId="0" fontId="19" fillId="0" borderId="0" xfId="42" applyFont="1" applyFill="1"/>
    <xf numFmtId="0" fontId="20" fillId="0" borderId="0" xfId="42" applyFont="1" applyFill="1" applyAlignment="1">
      <alignment horizontal="center"/>
    </xf>
    <xf numFmtId="1" fontId="20" fillId="0" borderId="0" xfId="41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41" applyFont="1" applyAlignment="1">
      <alignment horizontal="center"/>
    </xf>
    <xf numFmtId="1" fontId="20" fillId="0" borderId="0" xfId="42" applyNumberFormat="1" applyFont="1" applyFill="1" applyAlignment="1">
      <alignment horizontal="center"/>
    </xf>
    <xf numFmtId="0" fontId="20" fillId="0" borderId="0" xfId="41" applyFont="1" applyAlignment="1">
      <alignment horizontal="right"/>
    </xf>
    <xf numFmtId="0" fontId="20" fillId="0" borderId="8" xfId="41" applyFont="1" applyBorder="1"/>
    <xf numFmtId="0" fontId="20" fillId="0" borderId="8" xfId="42" applyFont="1" applyFill="1" applyBorder="1" applyAlignment="1">
      <alignment horizontal="center"/>
    </xf>
    <xf numFmtId="1" fontId="20" fillId="0" borderId="8" xfId="42" applyNumberFormat="1" applyFont="1" applyFill="1" applyBorder="1" applyAlignment="1">
      <alignment horizontal="center"/>
    </xf>
    <xf numFmtId="1" fontId="20" fillId="0" borderId="0" xfId="42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0" xfId="42" applyFont="1" applyFill="1" applyAlignment="1">
      <alignment horizontal="center"/>
    </xf>
    <xf numFmtId="1" fontId="19" fillId="0" borderId="0" xfId="41" applyNumberFormat="1" applyFont="1" applyAlignment="1">
      <alignment horizontal="center"/>
    </xf>
    <xf numFmtId="1" fontId="19" fillId="0" borderId="9" xfId="41" applyNumberFormat="1" applyFont="1" applyBorder="1" applyAlignment="1">
      <alignment horizontal="center"/>
    </xf>
    <xf numFmtId="0" fontId="20" fillId="0" borderId="0" xfId="42" applyFont="1" applyFill="1"/>
    <xf numFmtId="0" fontId="19" fillId="0" borderId="9" xfId="41" applyFont="1" applyBorder="1"/>
    <xf numFmtId="0" fontId="20" fillId="0" borderId="9" xfId="41" applyFont="1" applyBorder="1"/>
    <xf numFmtId="0" fontId="20" fillId="0" borderId="9" xfId="42" applyFont="1" applyFill="1" applyBorder="1" applyAlignment="1">
      <alignment horizontal="center"/>
    </xf>
    <xf numFmtId="1" fontId="20" fillId="0" borderId="9" xfId="42" applyNumberFormat="1" applyFont="1" applyFill="1" applyBorder="1" applyAlignment="1">
      <alignment horizontal="center"/>
    </xf>
    <xf numFmtId="1" fontId="19" fillId="0" borderId="9" xfId="42" applyNumberFormat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8" xfId="41" applyFont="1" applyBorder="1" applyAlignment="1">
      <alignment horizontal="center"/>
    </xf>
    <xf numFmtId="1" fontId="20" fillId="0" borderId="8" xfId="41" applyNumberFormat="1" applyFont="1" applyBorder="1" applyAlignment="1">
      <alignment horizontal="center"/>
    </xf>
    <xf numFmtId="0" fontId="19" fillId="0" borderId="9" xfId="42" applyFont="1" applyFill="1" applyBorder="1"/>
    <xf numFmtId="0" fontId="19" fillId="0" borderId="9" xfId="42" applyFont="1" applyFill="1" applyBorder="1" applyAlignment="1">
      <alignment horizontal="center"/>
    </xf>
    <xf numFmtId="1" fontId="19" fillId="0" borderId="0" xfId="42" applyNumberFormat="1" applyFont="1" applyFill="1" applyAlignment="1">
      <alignment horizontal="center"/>
    </xf>
    <xf numFmtId="0" fontId="19" fillId="0" borderId="0" xfId="4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1" fillId="0" borderId="0" xfId="41" applyFont="1"/>
    <xf numFmtId="0" fontId="20" fillId="0" borderId="0" xfId="42" applyFont="1" applyFill="1" applyBorder="1"/>
    <xf numFmtId="0" fontId="20" fillId="0" borderId="8" xfId="41" applyFont="1" applyBorder="1" applyAlignment="1">
      <alignment horizontal="left"/>
    </xf>
    <xf numFmtId="0" fontId="19" fillId="0" borderId="0" xfId="42" applyFont="1" applyFill="1" applyBorder="1"/>
    <xf numFmtId="0" fontId="19" fillId="0" borderId="0" xfId="42" applyFont="1" applyFill="1" applyBorder="1" applyAlignment="1">
      <alignment horizontal="center"/>
    </xf>
    <xf numFmtId="1" fontId="19" fillId="0" borderId="0" xfId="42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42" quotePrefix="1" applyNumberFormat="1" applyFont="1" applyFill="1" applyBorder="1" applyAlignment="1">
      <alignment horizontal="center"/>
    </xf>
    <xf numFmtId="0" fontId="21" fillId="0" borderId="0" xfId="41" applyFont="1" applyAlignment="1">
      <alignment horizontal="center"/>
    </xf>
    <xf numFmtId="0" fontId="19" fillId="0" borderId="8" xfId="41" applyFont="1" applyBorder="1" applyAlignment="1">
      <alignment horizontal="center"/>
    </xf>
    <xf numFmtId="0" fontId="22" fillId="0" borderId="0" xfId="0" quotePrefix="1" applyFont="1" applyAlignment="1">
      <alignment horizontal="left" vertical="top"/>
    </xf>
    <xf numFmtId="0" fontId="22" fillId="0" borderId="8" xfId="0" quotePrefix="1" applyFont="1" applyBorder="1" applyAlignment="1">
      <alignment horizontal="left" vertical="top"/>
    </xf>
    <xf numFmtId="0" fontId="23" fillId="0" borderId="0" xfId="0" quotePrefix="1" applyFont="1" applyAlignment="1">
      <alignment horizontal="left" vertical="top"/>
    </xf>
    <xf numFmtId="0" fontId="24" fillId="0" borderId="0" xfId="42" applyFont="1" applyFill="1"/>
    <xf numFmtId="0" fontId="21" fillId="0" borderId="0" xfId="42" applyFont="1" applyFill="1"/>
    <xf numFmtId="0" fontId="25" fillId="0" borderId="0" xfId="42" applyFont="1" applyFill="1"/>
    <xf numFmtId="0" fontId="25" fillId="0" borderId="0" xfId="42" applyFont="1" applyFill="1" applyAlignment="1">
      <alignment horizontal="center"/>
    </xf>
    <xf numFmtId="1" fontId="25" fillId="0" borderId="0" xfId="42" applyNumberFormat="1" applyFont="1" applyFill="1" applyAlignment="1">
      <alignment horizontal="center"/>
    </xf>
    <xf numFmtId="1" fontId="25" fillId="0" borderId="0" xfId="41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41" applyFont="1" applyAlignment="1">
      <alignment horizontal="center"/>
    </xf>
    <xf numFmtId="0" fontId="25" fillId="0" borderId="0" xfId="41" applyFont="1" applyAlignment="1">
      <alignment horizontal="center"/>
    </xf>
    <xf numFmtId="0" fontId="25" fillId="0" borderId="0" xfId="41" applyFont="1"/>
    <xf numFmtId="0" fontId="24" fillId="0" borderId="0" xfId="42" applyFont="1" applyFill="1" applyAlignment="1">
      <alignment horizontal="center"/>
    </xf>
    <xf numFmtId="1" fontId="24" fillId="0" borderId="0" xfId="41" applyNumberFormat="1" applyFont="1" applyAlignment="1">
      <alignment horizontal="center"/>
    </xf>
    <xf numFmtId="0" fontId="24" fillId="0" borderId="8" xfId="42" applyFont="1" applyFill="1" applyBorder="1"/>
    <xf numFmtId="0" fontId="24" fillId="0" borderId="8" xfId="42" applyFont="1" applyFill="1" applyBorder="1" applyAlignment="1">
      <alignment horizontal="center"/>
    </xf>
    <xf numFmtId="1" fontId="24" fillId="0" borderId="8" xfId="41" applyNumberFormat="1" applyFont="1" applyBorder="1" applyAlignment="1">
      <alignment horizontal="center"/>
    </xf>
    <xf numFmtId="0" fontId="24" fillId="0" borderId="8" xfId="41" applyFont="1" applyBorder="1" applyAlignment="1">
      <alignment horizontal="center"/>
    </xf>
    <xf numFmtId="0" fontId="24" fillId="0" borderId="0" xfId="41" applyFont="1"/>
    <xf numFmtId="0" fontId="19" fillId="0" borderId="10" xfId="41" applyFont="1" applyBorder="1" applyAlignment="1">
      <alignment horizontal="center"/>
    </xf>
    <xf numFmtId="1" fontId="19" fillId="0" borderId="10" xfId="41" applyNumberFormat="1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Enrollment 2001 2" xfId="41" xr:uid="{00000000-0005-0000-0000-000029000000}"/>
    <cellStyle name="normal_Enrollment 2001 2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topLeftCell="A31" zoomScale="110" zoomScaleNormal="110" workbookViewId="0">
      <selection activeCell="AJ57" sqref="AJ57"/>
    </sheetView>
  </sheetViews>
  <sheetFormatPr defaultColWidth="11.44140625" defaultRowHeight="14.4" x14ac:dyDescent="0.55000000000000004"/>
  <cols>
    <col min="1" max="1" width="53.609375" style="5" customWidth="1"/>
    <col min="2" max="3" width="13.44140625" style="5" hidden="1" customWidth="1"/>
    <col min="4" max="4" width="12.44140625" style="5" hidden="1" customWidth="1"/>
    <col min="5" max="5" width="12.1640625" style="5" hidden="1" customWidth="1"/>
    <col min="6" max="7" width="12.44140625" style="5" hidden="1" customWidth="1"/>
    <col min="8" max="8" width="12.27734375" style="10" hidden="1" customWidth="1"/>
    <col min="9" max="11" width="12.27734375" style="8" hidden="1" customWidth="1"/>
    <col min="12" max="12" width="9.27734375" style="8" hidden="1" customWidth="1"/>
    <col min="13" max="13" width="8.71875" style="8" hidden="1" customWidth="1"/>
    <col min="14" max="14" width="5.44140625" style="8" hidden="1" customWidth="1"/>
    <col min="15" max="15" width="5.44140625" style="9" hidden="1" customWidth="1"/>
    <col min="16" max="16" width="6.5546875" style="9" hidden="1" customWidth="1"/>
    <col min="17" max="17" width="7.27734375" style="9" hidden="1" customWidth="1"/>
    <col min="18" max="18" width="6.5546875" style="5" hidden="1" customWidth="1"/>
    <col min="19" max="19" width="6.44140625" style="10" hidden="1" customWidth="1"/>
    <col min="20" max="20" width="6" style="10" hidden="1" customWidth="1"/>
    <col min="21" max="21" width="7.27734375" style="10" hidden="1" customWidth="1"/>
    <col min="22" max="22" width="6.44140625" style="10" hidden="1" customWidth="1"/>
    <col min="23" max="23" width="6.44140625" style="10" customWidth="1"/>
    <col min="24" max="24" width="6.0546875" style="10" customWidth="1"/>
    <col min="25" max="25" width="5.83203125" style="10" customWidth="1"/>
    <col min="26" max="26" width="6" style="10" customWidth="1"/>
    <col min="27" max="27" width="6.44140625" style="10" customWidth="1"/>
    <col min="28" max="29" width="6.1640625" style="10" customWidth="1"/>
    <col min="30" max="30" width="6.21875" style="10" customWidth="1"/>
    <col min="31" max="31" width="6.44140625" style="10" customWidth="1"/>
    <col min="32" max="32" width="5.94140625" style="10" customWidth="1"/>
    <col min="33" max="16384" width="11.44140625" style="5"/>
  </cols>
  <sheetData>
    <row r="1" spans="1:32" ht="18.3" x14ac:dyDescent="0.7">
      <c r="A1" s="35" t="s">
        <v>0</v>
      </c>
      <c r="U1" s="43"/>
    </row>
    <row r="2" spans="1:32" ht="18.3" x14ac:dyDescent="0.7">
      <c r="A2" s="35"/>
    </row>
    <row r="3" spans="1:32" x14ac:dyDescent="0.55000000000000004">
      <c r="A3" s="1"/>
      <c r="B3" s="1" t="s">
        <v>1</v>
      </c>
      <c r="C3" s="1" t="s">
        <v>2</v>
      </c>
      <c r="D3" s="1">
        <v>1992</v>
      </c>
      <c r="E3" s="2" t="s">
        <v>3</v>
      </c>
      <c r="F3" s="2" t="s">
        <v>4</v>
      </c>
      <c r="G3" s="2" t="s">
        <v>5</v>
      </c>
      <c r="H3" s="3" t="s">
        <v>6</v>
      </c>
      <c r="I3" s="4" t="s">
        <v>7</v>
      </c>
      <c r="J3" s="4" t="s">
        <v>8</v>
      </c>
      <c r="K3" s="4">
        <v>2002</v>
      </c>
      <c r="L3" s="4">
        <v>2003</v>
      </c>
      <c r="M3" s="4">
        <v>2004</v>
      </c>
      <c r="N3" s="4">
        <v>2005</v>
      </c>
      <c r="O3" s="4">
        <v>2006</v>
      </c>
      <c r="P3" s="4">
        <v>2007</v>
      </c>
      <c r="Q3" s="4">
        <v>2008</v>
      </c>
      <c r="R3" s="4">
        <v>2009</v>
      </c>
      <c r="S3" s="4">
        <v>2010</v>
      </c>
      <c r="T3" s="4">
        <v>2011</v>
      </c>
      <c r="U3" s="4">
        <v>2012</v>
      </c>
      <c r="V3" s="4">
        <v>2013</v>
      </c>
      <c r="W3" s="4">
        <v>2014</v>
      </c>
      <c r="X3" s="42">
        <v>2015</v>
      </c>
      <c r="Y3" s="44">
        <v>2016</v>
      </c>
      <c r="Z3" s="44">
        <v>2017</v>
      </c>
      <c r="AA3" s="44">
        <v>2018</v>
      </c>
      <c r="AB3" s="44">
        <v>2019</v>
      </c>
      <c r="AC3" s="44">
        <v>2020</v>
      </c>
      <c r="AD3" s="44">
        <v>2021</v>
      </c>
      <c r="AE3" s="44">
        <v>2022</v>
      </c>
      <c r="AF3" s="44">
        <v>2023</v>
      </c>
    </row>
    <row r="4" spans="1:32" ht="15.6" x14ac:dyDescent="0.6">
      <c r="A4" s="48" t="s">
        <v>9</v>
      </c>
      <c r="H4" s="7"/>
    </row>
    <row r="5" spans="1:32" x14ac:dyDescent="0.55000000000000004">
      <c r="A5" s="5" t="s">
        <v>10</v>
      </c>
      <c r="B5" s="5">
        <v>17</v>
      </c>
      <c r="C5" s="5">
        <v>30</v>
      </c>
      <c r="D5" s="5">
        <v>13</v>
      </c>
      <c r="E5" s="5">
        <v>12</v>
      </c>
      <c r="F5" s="5">
        <v>23</v>
      </c>
      <c r="G5" s="5">
        <f>7+18+1</f>
        <v>26</v>
      </c>
      <c r="H5" s="7">
        <f>9+17</f>
        <v>26</v>
      </c>
      <c r="I5" s="11">
        <v>18</v>
      </c>
      <c r="J5" s="11">
        <f>13+4</f>
        <v>17</v>
      </c>
      <c r="K5" s="8">
        <f>9+2</f>
        <v>11</v>
      </c>
      <c r="L5" s="8">
        <v>2</v>
      </c>
      <c r="M5" s="8">
        <v>1</v>
      </c>
      <c r="N5" s="8">
        <v>3</v>
      </c>
      <c r="O5" s="8">
        <v>3</v>
      </c>
      <c r="P5" s="8">
        <v>6</v>
      </c>
      <c r="Q5" s="8">
        <v>2</v>
      </c>
      <c r="R5" s="10">
        <v>1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</row>
    <row r="6" spans="1:32" x14ac:dyDescent="0.55000000000000004">
      <c r="A6" s="5" t="s">
        <v>11</v>
      </c>
      <c r="B6" s="5">
        <v>35</v>
      </c>
      <c r="C6" s="5">
        <v>26</v>
      </c>
      <c r="D6" s="5">
        <v>13</v>
      </c>
      <c r="E6" s="5">
        <v>15</v>
      </c>
      <c r="F6" s="5">
        <v>11</v>
      </c>
      <c r="G6" s="5">
        <v>19</v>
      </c>
      <c r="H6" s="7">
        <f>1+13</f>
        <v>14</v>
      </c>
      <c r="I6" s="11">
        <v>13</v>
      </c>
      <c r="J6" s="11">
        <f>5+13</f>
        <v>18</v>
      </c>
      <c r="K6" s="8">
        <f>12+1</f>
        <v>13</v>
      </c>
      <c r="L6" s="8">
        <f>13+1</f>
        <v>14</v>
      </c>
      <c r="M6" s="8">
        <v>8</v>
      </c>
      <c r="N6" s="8">
        <v>3</v>
      </c>
      <c r="O6" s="9">
        <v>10</v>
      </c>
      <c r="P6" s="9">
        <v>12</v>
      </c>
      <c r="Q6" s="9">
        <v>9</v>
      </c>
      <c r="R6" s="10">
        <v>6</v>
      </c>
      <c r="S6" s="10">
        <v>1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</row>
    <row r="7" spans="1:32" x14ac:dyDescent="0.55000000000000004">
      <c r="A7" s="5" t="s">
        <v>12</v>
      </c>
      <c r="H7" s="7"/>
      <c r="I7" s="11"/>
      <c r="J7" s="11"/>
      <c r="R7" s="10"/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1</v>
      </c>
      <c r="AE7" s="10">
        <v>4</v>
      </c>
      <c r="AF7" s="10">
        <v>1</v>
      </c>
    </row>
    <row r="8" spans="1:32" x14ac:dyDescent="0.55000000000000004">
      <c r="A8" s="5" t="s">
        <v>13</v>
      </c>
      <c r="H8" s="7"/>
      <c r="I8" s="11"/>
      <c r="J8" s="11"/>
      <c r="R8" s="10"/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1</v>
      </c>
      <c r="AF8" s="10">
        <v>1</v>
      </c>
    </row>
    <row r="9" spans="1:32" x14ac:dyDescent="0.55000000000000004">
      <c r="A9" s="5" t="s">
        <v>14</v>
      </c>
      <c r="B9" s="5">
        <v>11</v>
      </c>
      <c r="C9" s="5">
        <v>9</v>
      </c>
      <c r="D9" s="5">
        <v>10</v>
      </c>
      <c r="E9" s="5">
        <v>27</v>
      </c>
      <c r="F9" s="5">
        <v>24</v>
      </c>
      <c r="G9" s="5">
        <v>26</v>
      </c>
      <c r="H9" s="7">
        <v>17</v>
      </c>
      <c r="I9" s="11">
        <v>9</v>
      </c>
      <c r="J9" s="11">
        <v>11</v>
      </c>
      <c r="K9" s="8">
        <v>5</v>
      </c>
      <c r="L9" s="8">
        <v>9</v>
      </c>
      <c r="M9" s="8">
        <v>4</v>
      </c>
      <c r="N9" s="8">
        <v>4</v>
      </c>
      <c r="O9" s="9">
        <v>6</v>
      </c>
      <c r="P9" s="9">
        <v>6</v>
      </c>
      <c r="Q9" s="9">
        <v>6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</row>
    <row r="10" spans="1:32" x14ac:dyDescent="0.55000000000000004">
      <c r="A10" s="5" t="s">
        <v>15</v>
      </c>
      <c r="B10" s="5">
        <v>31</v>
      </c>
      <c r="C10" s="5">
        <v>34</v>
      </c>
      <c r="D10" s="5">
        <v>16</v>
      </c>
      <c r="E10" s="5">
        <v>22</v>
      </c>
      <c r="F10" s="5">
        <v>14</v>
      </c>
      <c r="G10" s="5">
        <v>9</v>
      </c>
      <c r="H10" s="7">
        <f>1+12</f>
        <v>13</v>
      </c>
      <c r="I10" s="11">
        <v>19</v>
      </c>
      <c r="J10" s="11">
        <f>2+12</f>
        <v>14</v>
      </c>
      <c r="K10" s="8">
        <f>14+5</f>
        <v>19</v>
      </c>
      <c r="L10" s="8">
        <f>25+5</f>
        <v>30</v>
      </c>
      <c r="M10" s="8">
        <v>22</v>
      </c>
      <c r="N10" s="8">
        <f>11+7</f>
        <v>18</v>
      </c>
      <c r="O10" s="9">
        <v>37</v>
      </c>
      <c r="P10" s="9">
        <v>38</v>
      </c>
      <c r="Q10" s="9">
        <v>41</v>
      </c>
      <c r="R10" s="10">
        <v>15</v>
      </c>
      <c r="S10" s="10">
        <v>1</v>
      </c>
      <c r="T10" s="10">
        <v>1</v>
      </c>
      <c r="U10" s="10">
        <v>0</v>
      </c>
      <c r="V10" s="10">
        <v>1</v>
      </c>
      <c r="W10" s="10">
        <v>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</row>
    <row r="11" spans="1:32" x14ac:dyDescent="0.55000000000000004">
      <c r="A11" s="5" t="s">
        <v>16</v>
      </c>
      <c r="B11" s="5">
        <v>7</v>
      </c>
      <c r="C11" s="5">
        <v>6</v>
      </c>
      <c r="D11" s="5">
        <v>6</v>
      </c>
      <c r="E11" s="5">
        <v>3</v>
      </c>
      <c r="F11" s="5">
        <v>9</v>
      </c>
      <c r="G11" s="5">
        <v>3</v>
      </c>
      <c r="H11" s="7">
        <v>2</v>
      </c>
      <c r="I11" s="11">
        <v>3</v>
      </c>
      <c r="J11" s="11">
        <v>6</v>
      </c>
      <c r="K11" s="8">
        <v>3</v>
      </c>
      <c r="L11" s="8">
        <v>5</v>
      </c>
      <c r="M11" s="8">
        <v>2</v>
      </c>
      <c r="N11" s="8">
        <v>5</v>
      </c>
      <c r="O11" s="9">
        <v>10</v>
      </c>
      <c r="P11" s="9">
        <v>5</v>
      </c>
      <c r="Q11" s="9">
        <v>15</v>
      </c>
      <c r="R11" s="10">
        <v>16</v>
      </c>
      <c r="S11" s="10">
        <v>18</v>
      </c>
      <c r="T11" s="10">
        <v>20</v>
      </c>
      <c r="U11" s="10">
        <v>15</v>
      </c>
      <c r="V11" s="10">
        <v>14</v>
      </c>
      <c r="W11" s="10">
        <v>10</v>
      </c>
      <c r="X11" s="10">
        <v>12</v>
      </c>
      <c r="Y11" s="10">
        <v>11</v>
      </c>
      <c r="Z11" s="10">
        <v>4</v>
      </c>
      <c r="AA11" s="10">
        <v>4</v>
      </c>
      <c r="AB11" s="10">
        <v>1</v>
      </c>
      <c r="AC11" s="10">
        <v>2</v>
      </c>
      <c r="AD11" s="10">
        <v>0</v>
      </c>
      <c r="AE11" s="10">
        <v>0</v>
      </c>
      <c r="AF11" s="10">
        <v>0</v>
      </c>
    </row>
    <row r="12" spans="1:32" x14ac:dyDescent="0.55000000000000004">
      <c r="A12" s="5" t="s">
        <v>17</v>
      </c>
      <c r="H12" s="7"/>
      <c r="I12" s="11"/>
      <c r="J12" s="11"/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10">
        <v>1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</row>
    <row r="13" spans="1:32" x14ac:dyDescent="0.55000000000000004">
      <c r="A13" s="5" t="s">
        <v>18</v>
      </c>
      <c r="B13" s="5">
        <v>7</v>
      </c>
      <c r="C13" s="5">
        <v>8</v>
      </c>
      <c r="D13" s="5">
        <v>3</v>
      </c>
      <c r="E13" s="5">
        <v>0</v>
      </c>
      <c r="F13" s="5">
        <v>3</v>
      </c>
      <c r="G13" s="5">
        <v>1</v>
      </c>
      <c r="H13" s="7">
        <v>1</v>
      </c>
      <c r="I13" s="11">
        <v>2</v>
      </c>
      <c r="J13" s="11">
        <v>1</v>
      </c>
      <c r="K13" s="8">
        <v>13</v>
      </c>
      <c r="L13" s="8">
        <v>10</v>
      </c>
      <c r="M13" s="8">
        <v>13</v>
      </c>
      <c r="N13" s="8">
        <v>7</v>
      </c>
      <c r="O13" s="9">
        <v>11</v>
      </c>
      <c r="P13" s="9">
        <v>11</v>
      </c>
      <c r="Q13" s="9">
        <v>11</v>
      </c>
      <c r="R13" s="10">
        <v>10</v>
      </c>
      <c r="S13" s="10">
        <v>6</v>
      </c>
      <c r="T13" s="10">
        <v>8</v>
      </c>
      <c r="U13" s="10">
        <v>4</v>
      </c>
      <c r="V13" s="10">
        <v>3</v>
      </c>
      <c r="W13" s="10">
        <v>1</v>
      </c>
      <c r="X13" s="10">
        <v>0</v>
      </c>
      <c r="Y13" s="10">
        <v>0</v>
      </c>
      <c r="Z13" s="10">
        <v>0</v>
      </c>
      <c r="AA13" s="10">
        <v>1</v>
      </c>
      <c r="AB13" s="10">
        <v>0</v>
      </c>
      <c r="AC13" s="10">
        <v>0</v>
      </c>
      <c r="AD13" s="10">
        <v>1</v>
      </c>
      <c r="AE13" s="10">
        <v>1</v>
      </c>
      <c r="AF13" s="10">
        <v>0</v>
      </c>
    </row>
    <row r="14" spans="1:32" x14ac:dyDescent="0.55000000000000004">
      <c r="A14" s="5" t="s">
        <v>19</v>
      </c>
      <c r="B14" s="5">
        <v>5</v>
      </c>
      <c r="C14" s="5">
        <v>4</v>
      </c>
      <c r="D14" s="5">
        <v>2</v>
      </c>
      <c r="E14" s="5">
        <v>3</v>
      </c>
      <c r="F14" s="5">
        <v>1</v>
      </c>
      <c r="G14" s="5">
        <v>0</v>
      </c>
      <c r="H14" s="7">
        <v>3</v>
      </c>
      <c r="I14" s="11">
        <v>2</v>
      </c>
      <c r="J14" s="11">
        <v>3</v>
      </c>
      <c r="K14" s="8">
        <v>3</v>
      </c>
      <c r="L14" s="8">
        <v>2</v>
      </c>
      <c r="M14" s="8">
        <v>2</v>
      </c>
      <c r="N14" s="8">
        <v>1</v>
      </c>
      <c r="O14" s="9">
        <v>0</v>
      </c>
      <c r="P14" s="9">
        <v>4</v>
      </c>
      <c r="Q14" s="9">
        <v>3</v>
      </c>
      <c r="R14" s="10">
        <v>2</v>
      </c>
      <c r="S14" s="10">
        <v>2</v>
      </c>
      <c r="T14" s="10">
        <v>1</v>
      </c>
      <c r="U14" s="10">
        <v>1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</row>
    <row r="15" spans="1:32" x14ac:dyDescent="0.55000000000000004">
      <c r="A15" s="5" t="s">
        <v>20</v>
      </c>
      <c r="B15" s="5">
        <v>2</v>
      </c>
      <c r="C15" s="5">
        <v>2</v>
      </c>
      <c r="D15" s="5">
        <v>0</v>
      </c>
      <c r="E15" s="5">
        <v>0</v>
      </c>
      <c r="F15" s="5">
        <v>2</v>
      </c>
      <c r="G15" s="5">
        <v>3</v>
      </c>
      <c r="H15" s="7">
        <v>0</v>
      </c>
      <c r="I15" s="11">
        <v>0</v>
      </c>
      <c r="J15" s="11">
        <v>1</v>
      </c>
      <c r="K15" s="8">
        <f>1+1</f>
        <v>2</v>
      </c>
      <c r="L15" s="8">
        <v>0</v>
      </c>
      <c r="M15" s="8">
        <v>0</v>
      </c>
      <c r="N15" s="8">
        <v>0</v>
      </c>
      <c r="O15" s="9">
        <v>0</v>
      </c>
      <c r="P15" s="9">
        <v>0</v>
      </c>
      <c r="Q15" s="9">
        <v>0</v>
      </c>
      <c r="R15" s="10">
        <v>1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</row>
    <row r="16" spans="1:32" x14ac:dyDescent="0.55000000000000004">
      <c r="A16" s="5" t="s">
        <v>21</v>
      </c>
      <c r="E16" s="5" t="s">
        <v>22</v>
      </c>
      <c r="G16" s="12" t="s">
        <v>23</v>
      </c>
      <c r="H16" s="10" t="s">
        <v>23</v>
      </c>
      <c r="I16" s="10" t="s">
        <v>23</v>
      </c>
      <c r="J16" s="11">
        <v>13</v>
      </c>
      <c r="K16" s="8">
        <v>14</v>
      </c>
      <c r="L16" s="8">
        <v>8</v>
      </c>
      <c r="M16" s="8">
        <v>2</v>
      </c>
      <c r="N16" s="8">
        <v>7</v>
      </c>
      <c r="O16" s="9">
        <v>13</v>
      </c>
      <c r="P16" s="9">
        <v>17</v>
      </c>
      <c r="Q16" s="9">
        <v>11</v>
      </c>
      <c r="R16" s="10">
        <v>18</v>
      </c>
      <c r="S16" s="10">
        <v>20</v>
      </c>
      <c r="T16" s="10">
        <v>15</v>
      </c>
      <c r="U16" s="10">
        <v>9</v>
      </c>
      <c r="V16" s="10">
        <v>2</v>
      </c>
      <c r="W16" s="10">
        <v>12</v>
      </c>
      <c r="X16" s="10">
        <v>5</v>
      </c>
      <c r="Y16" s="10">
        <v>1</v>
      </c>
      <c r="Z16" s="10">
        <v>0</v>
      </c>
      <c r="AA16" s="10">
        <v>0</v>
      </c>
      <c r="AB16" s="10">
        <v>1</v>
      </c>
      <c r="AC16" s="10">
        <v>3</v>
      </c>
      <c r="AD16" s="10">
        <v>1</v>
      </c>
      <c r="AE16" s="10">
        <v>2</v>
      </c>
      <c r="AF16" s="10">
        <v>0</v>
      </c>
    </row>
    <row r="17" spans="1:32" x14ac:dyDescent="0.55000000000000004">
      <c r="A17" s="5" t="s">
        <v>24</v>
      </c>
      <c r="B17" s="5">
        <v>0</v>
      </c>
      <c r="C17" s="5">
        <v>4</v>
      </c>
      <c r="D17" s="5">
        <v>7</v>
      </c>
      <c r="E17" s="5">
        <v>9</v>
      </c>
      <c r="F17" s="5">
        <v>3</v>
      </c>
      <c r="G17" s="5">
        <v>1</v>
      </c>
      <c r="H17" s="7">
        <v>1</v>
      </c>
      <c r="I17" s="11">
        <v>0</v>
      </c>
      <c r="J17" s="11">
        <v>1</v>
      </c>
      <c r="K17" s="8">
        <v>3</v>
      </c>
      <c r="L17" s="8">
        <v>5</v>
      </c>
      <c r="M17" s="8">
        <v>2</v>
      </c>
      <c r="N17" s="8">
        <v>1</v>
      </c>
      <c r="O17" s="9">
        <v>2</v>
      </c>
      <c r="P17" s="9">
        <v>10</v>
      </c>
      <c r="Q17" s="9">
        <v>17</v>
      </c>
      <c r="R17" s="10">
        <v>7</v>
      </c>
      <c r="S17" s="10">
        <v>3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</row>
    <row r="18" spans="1:32" x14ac:dyDescent="0.55000000000000004">
      <c r="A18" s="5" t="s">
        <v>25</v>
      </c>
      <c r="AD18" s="10">
        <v>1</v>
      </c>
      <c r="AE18" s="10">
        <v>1</v>
      </c>
      <c r="AF18" s="10">
        <v>1</v>
      </c>
    </row>
    <row r="19" spans="1:32" x14ac:dyDescent="0.55000000000000004">
      <c r="A19" s="5" t="s">
        <v>26</v>
      </c>
      <c r="B19" s="5">
        <v>9</v>
      </c>
      <c r="C19" s="5">
        <v>6</v>
      </c>
      <c r="D19" s="5">
        <v>5</v>
      </c>
      <c r="E19" s="5">
        <v>3</v>
      </c>
      <c r="F19" s="5">
        <v>2</v>
      </c>
      <c r="G19" s="5">
        <v>1</v>
      </c>
      <c r="H19" s="7">
        <v>1</v>
      </c>
      <c r="I19" s="11">
        <v>0</v>
      </c>
      <c r="J19" s="11">
        <v>0</v>
      </c>
      <c r="K19" s="8">
        <v>5</v>
      </c>
      <c r="L19" s="8">
        <v>3</v>
      </c>
      <c r="M19" s="8">
        <v>3</v>
      </c>
      <c r="N19" s="8">
        <v>4</v>
      </c>
      <c r="O19" s="9">
        <v>5</v>
      </c>
      <c r="P19" s="9">
        <v>6</v>
      </c>
      <c r="Q19" s="9">
        <v>5</v>
      </c>
      <c r="R19" s="10">
        <v>10</v>
      </c>
      <c r="S19" s="10">
        <v>5</v>
      </c>
      <c r="T19" s="10">
        <v>1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</row>
    <row r="20" spans="1:32" x14ac:dyDescent="0.55000000000000004">
      <c r="A20" s="5" t="s">
        <v>27</v>
      </c>
      <c r="H20" s="7"/>
      <c r="I20" s="11"/>
      <c r="J20" s="11"/>
      <c r="N20" s="8" t="s">
        <v>28</v>
      </c>
      <c r="O20" s="9" t="s">
        <v>28</v>
      </c>
      <c r="P20" s="9" t="s">
        <v>28</v>
      </c>
      <c r="Q20" s="9" t="s">
        <v>28</v>
      </c>
      <c r="R20" s="10">
        <v>1</v>
      </c>
      <c r="S20" s="10">
        <v>0</v>
      </c>
      <c r="T20" s="10">
        <v>1</v>
      </c>
      <c r="U20" s="10">
        <v>0</v>
      </c>
      <c r="V20" s="10">
        <v>0</v>
      </c>
      <c r="W20" s="10">
        <v>0</v>
      </c>
      <c r="X20" s="10">
        <v>0</v>
      </c>
      <c r="Y20" s="10">
        <v>1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</row>
    <row r="21" spans="1:32" x14ac:dyDescent="0.55000000000000004">
      <c r="A21" s="5" t="s">
        <v>29</v>
      </c>
      <c r="B21" s="5">
        <v>4</v>
      </c>
      <c r="C21" s="5">
        <v>2</v>
      </c>
      <c r="D21" s="5">
        <v>1</v>
      </c>
      <c r="E21" s="5">
        <v>0</v>
      </c>
      <c r="F21" s="5">
        <v>0</v>
      </c>
      <c r="G21" s="5">
        <v>0</v>
      </c>
      <c r="H21" s="7">
        <v>0</v>
      </c>
      <c r="I21" s="11">
        <v>0</v>
      </c>
      <c r="J21" s="11">
        <v>1</v>
      </c>
      <c r="K21" s="8">
        <v>1</v>
      </c>
      <c r="L21" s="8">
        <v>0</v>
      </c>
      <c r="M21" s="8">
        <v>0</v>
      </c>
      <c r="N21" s="8">
        <v>1</v>
      </c>
      <c r="O21" s="9">
        <v>1</v>
      </c>
      <c r="P21" s="9">
        <v>3</v>
      </c>
      <c r="Q21" s="9">
        <v>3</v>
      </c>
      <c r="R21" s="10">
        <v>2</v>
      </c>
      <c r="S21" s="10">
        <v>1</v>
      </c>
      <c r="T21" s="10">
        <v>1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</row>
    <row r="22" spans="1:32" x14ac:dyDescent="0.55000000000000004">
      <c r="A22" s="5" t="s">
        <v>30</v>
      </c>
      <c r="H22" s="7"/>
      <c r="I22" s="11"/>
      <c r="J22" s="11"/>
      <c r="K22" s="8" t="s">
        <v>28</v>
      </c>
      <c r="L22" s="8" t="s">
        <v>28</v>
      </c>
      <c r="M22" s="8" t="s">
        <v>28</v>
      </c>
      <c r="N22" s="8">
        <v>1</v>
      </c>
      <c r="O22" s="9">
        <v>0</v>
      </c>
      <c r="P22" s="9">
        <v>0</v>
      </c>
      <c r="Q22" s="9">
        <v>0</v>
      </c>
      <c r="R22" s="10">
        <v>0</v>
      </c>
      <c r="S22" s="10">
        <v>1</v>
      </c>
      <c r="T22" s="10">
        <v>6</v>
      </c>
      <c r="U22" s="10">
        <v>14</v>
      </c>
      <c r="V22" s="10">
        <v>28</v>
      </c>
      <c r="W22" s="10">
        <v>21</v>
      </c>
      <c r="X22" s="10">
        <v>37</v>
      </c>
      <c r="Y22" s="10">
        <v>47</v>
      </c>
      <c r="Z22" s="10">
        <v>38</v>
      </c>
      <c r="AA22" s="10">
        <v>27</v>
      </c>
      <c r="AB22" s="10">
        <v>37</v>
      </c>
      <c r="AC22" s="10">
        <v>39</v>
      </c>
      <c r="AD22" s="10">
        <v>25</v>
      </c>
      <c r="AE22" s="10">
        <v>29</v>
      </c>
      <c r="AF22" s="10">
        <v>23</v>
      </c>
    </row>
    <row r="23" spans="1:32" x14ac:dyDescent="0.55000000000000004">
      <c r="A23" s="5" t="s">
        <v>31</v>
      </c>
      <c r="D23" s="5">
        <v>9</v>
      </c>
      <c r="E23" s="5">
        <v>24</v>
      </c>
      <c r="F23" s="5">
        <v>41</v>
      </c>
      <c r="G23" s="5">
        <v>36</v>
      </c>
      <c r="H23" s="27">
        <v>32</v>
      </c>
      <c r="I23" s="16">
        <v>27</v>
      </c>
      <c r="J23" s="16">
        <f>25+1</f>
        <v>26</v>
      </c>
      <c r="K23" s="8">
        <v>0</v>
      </c>
      <c r="L23" s="8">
        <v>0</v>
      </c>
      <c r="M23" s="8">
        <v>0</v>
      </c>
      <c r="N23" s="8">
        <v>0</v>
      </c>
      <c r="O23" s="8">
        <v>43</v>
      </c>
      <c r="P23" s="8">
        <v>46</v>
      </c>
      <c r="Q23" s="8">
        <v>62</v>
      </c>
      <c r="R23" s="10">
        <v>72</v>
      </c>
      <c r="S23" s="10">
        <v>72</v>
      </c>
      <c r="T23" s="10">
        <v>46</v>
      </c>
      <c r="U23" s="10">
        <v>43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</row>
    <row r="24" spans="1:32" x14ac:dyDescent="0.55000000000000004">
      <c r="A24" s="13" t="s">
        <v>32</v>
      </c>
      <c r="B24" s="13">
        <v>2</v>
      </c>
      <c r="C24" s="13">
        <v>3</v>
      </c>
      <c r="D24" s="13">
        <v>5</v>
      </c>
      <c r="E24" s="13">
        <v>2</v>
      </c>
      <c r="F24" s="13">
        <v>2</v>
      </c>
      <c r="G24" s="13">
        <v>0</v>
      </c>
      <c r="H24" s="14">
        <v>0</v>
      </c>
      <c r="I24" s="15">
        <v>1</v>
      </c>
      <c r="J24" s="15">
        <v>0</v>
      </c>
      <c r="K24" s="15">
        <v>0</v>
      </c>
      <c r="L24" s="15">
        <v>0</v>
      </c>
      <c r="M24" s="16">
        <v>0</v>
      </c>
      <c r="N24" s="15">
        <v>1</v>
      </c>
      <c r="O24" s="17">
        <v>1</v>
      </c>
      <c r="P24" s="17">
        <v>2</v>
      </c>
      <c r="Q24" s="17">
        <v>1</v>
      </c>
      <c r="R24" s="10">
        <v>1</v>
      </c>
      <c r="S24" s="10">
        <v>0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8">
        <v>0</v>
      </c>
      <c r="AB24" s="10">
        <v>0</v>
      </c>
      <c r="AC24" s="10">
        <v>0</v>
      </c>
      <c r="AD24" s="28">
        <v>0</v>
      </c>
      <c r="AE24" s="28">
        <v>0</v>
      </c>
      <c r="AF24" s="10">
        <v>0</v>
      </c>
    </row>
    <row r="25" spans="1:32" x14ac:dyDescent="0.55000000000000004">
      <c r="A25" s="6" t="s">
        <v>33</v>
      </c>
      <c r="B25" s="6">
        <f t="shared" ref="B25:J25" si="0">SUM(B5:B24)</f>
        <v>130</v>
      </c>
      <c r="C25" s="6">
        <f t="shared" si="0"/>
        <v>134</v>
      </c>
      <c r="D25" s="6">
        <f t="shared" si="0"/>
        <v>90</v>
      </c>
      <c r="E25" s="6">
        <f t="shared" si="0"/>
        <v>120</v>
      </c>
      <c r="F25" s="6">
        <f t="shared" si="0"/>
        <v>135</v>
      </c>
      <c r="G25" s="6">
        <f t="shared" si="0"/>
        <v>125</v>
      </c>
      <c r="H25" s="18">
        <f t="shared" si="0"/>
        <v>110</v>
      </c>
      <c r="I25" s="18">
        <f t="shared" si="0"/>
        <v>94</v>
      </c>
      <c r="J25" s="18">
        <f t="shared" si="0"/>
        <v>112</v>
      </c>
      <c r="K25" s="19">
        <f t="shared" ref="K25:AA25" si="1">SUM(K5:K24)</f>
        <v>92</v>
      </c>
      <c r="L25" s="19">
        <f t="shared" si="1"/>
        <v>88</v>
      </c>
      <c r="M25" s="20">
        <f t="shared" si="1"/>
        <v>59</v>
      </c>
      <c r="N25" s="20">
        <f t="shared" si="1"/>
        <v>56</v>
      </c>
      <c r="O25" s="20">
        <f t="shared" si="1"/>
        <v>142</v>
      </c>
      <c r="P25" s="20">
        <f t="shared" si="1"/>
        <v>166</v>
      </c>
      <c r="Q25" s="20">
        <f t="shared" si="1"/>
        <v>186</v>
      </c>
      <c r="R25" s="20">
        <f t="shared" si="1"/>
        <v>162</v>
      </c>
      <c r="S25" s="20">
        <f t="shared" si="1"/>
        <v>131</v>
      </c>
      <c r="T25" s="20">
        <f t="shared" si="1"/>
        <v>101</v>
      </c>
      <c r="U25" s="20">
        <f t="shared" si="1"/>
        <v>87</v>
      </c>
      <c r="V25" s="20">
        <f t="shared" si="1"/>
        <v>49</v>
      </c>
      <c r="W25" s="20">
        <f t="shared" si="1"/>
        <v>45</v>
      </c>
      <c r="X25" s="20">
        <f t="shared" si="1"/>
        <v>54</v>
      </c>
      <c r="Y25" s="20">
        <f t="shared" si="1"/>
        <v>60</v>
      </c>
      <c r="Z25" s="20">
        <f t="shared" si="1"/>
        <v>43</v>
      </c>
      <c r="AA25" s="20">
        <f t="shared" si="1"/>
        <v>32</v>
      </c>
      <c r="AB25" s="20">
        <f>SUM(AB5:AB24)</f>
        <v>39</v>
      </c>
      <c r="AC25" s="20">
        <f>SUM(AC5:AC24)</f>
        <v>44</v>
      </c>
      <c r="AD25" s="33">
        <f>SUM(AD5:AD24)</f>
        <v>29</v>
      </c>
      <c r="AE25" s="33">
        <f>SUM(AE5:AE24)</f>
        <v>38</v>
      </c>
      <c r="AF25" s="65">
        <f>SUM(AF5:AF24)</f>
        <v>26</v>
      </c>
    </row>
    <row r="26" spans="1:32" ht="15.6" x14ac:dyDescent="0.6">
      <c r="A26" s="48" t="s">
        <v>34</v>
      </c>
      <c r="B26" s="6"/>
      <c r="C26" s="6"/>
      <c r="D26" s="6"/>
      <c r="E26" s="6"/>
      <c r="F26" s="6"/>
      <c r="G26" s="6"/>
      <c r="H26" s="18"/>
      <c r="I26" s="18"/>
      <c r="J26" s="18"/>
      <c r="K26" s="19"/>
      <c r="L26" s="19"/>
      <c r="M26" s="19"/>
      <c r="N26" s="19"/>
      <c r="R26" s="10"/>
    </row>
    <row r="27" spans="1:32" x14ac:dyDescent="0.55000000000000004">
      <c r="A27" s="21" t="s">
        <v>35</v>
      </c>
      <c r="B27" s="6"/>
      <c r="C27" s="6"/>
      <c r="D27" s="6"/>
      <c r="E27" s="6"/>
      <c r="F27" s="6"/>
      <c r="G27" s="6"/>
      <c r="H27" s="18"/>
      <c r="I27" s="18"/>
      <c r="J27" s="18"/>
      <c r="K27" s="8" t="s">
        <v>28</v>
      </c>
      <c r="L27" s="8" t="s">
        <v>28</v>
      </c>
      <c r="M27" s="8" t="s">
        <v>28</v>
      </c>
      <c r="N27" s="8" t="s">
        <v>28</v>
      </c>
      <c r="O27" s="9">
        <v>6</v>
      </c>
      <c r="P27" s="9">
        <v>6</v>
      </c>
      <c r="Q27" s="9">
        <v>7</v>
      </c>
      <c r="R27" s="10">
        <v>1</v>
      </c>
      <c r="S27" s="10">
        <v>3</v>
      </c>
      <c r="T27" s="10">
        <v>2</v>
      </c>
      <c r="U27" s="10">
        <v>3</v>
      </c>
      <c r="V27" s="10">
        <v>2</v>
      </c>
      <c r="W27" s="10">
        <v>5</v>
      </c>
      <c r="X27" s="10">
        <v>3</v>
      </c>
      <c r="Y27" s="10">
        <v>4</v>
      </c>
      <c r="Z27" s="10">
        <v>2</v>
      </c>
      <c r="AA27" s="10">
        <v>1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</row>
    <row r="28" spans="1:32" x14ac:dyDescent="0.55000000000000004">
      <c r="A28" s="21" t="s">
        <v>36</v>
      </c>
      <c r="B28" s="6"/>
      <c r="C28" s="6"/>
      <c r="D28" s="6"/>
      <c r="E28" s="6"/>
      <c r="F28" s="6"/>
      <c r="G28" s="6"/>
      <c r="H28" s="18"/>
      <c r="I28" s="18"/>
      <c r="J28" s="18"/>
      <c r="K28" s="19"/>
      <c r="L28" s="19" t="s">
        <v>28</v>
      </c>
      <c r="M28" s="19" t="s">
        <v>28</v>
      </c>
      <c r="N28" s="19" t="s">
        <v>28</v>
      </c>
      <c r="O28" s="19" t="s">
        <v>28</v>
      </c>
      <c r="P28" s="9">
        <v>1</v>
      </c>
      <c r="Q28" s="9">
        <v>0</v>
      </c>
      <c r="R28" s="10">
        <v>3</v>
      </c>
      <c r="S28" s="10">
        <v>2</v>
      </c>
      <c r="T28" s="10">
        <v>2</v>
      </c>
      <c r="U28" s="10">
        <v>1</v>
      </c>
      <c r="V28" s="10">
        <v>1</v>
      </c>
      <c r="W28" s="10">
        <v>2</v>
      </c>
      <c r="X28" s="10">
        <v>1</v>
      </c>
      <c r="Y28" s="10">
        <v>1</v>
      </c>
      <c r="Z28" s="10">
        <v>1</v>
      </c>
      <c r="AA28" s="10">
        <v>0</v>
      </c>
      <c r="AB28" s="10">
        <v>0</v>
      </c>
      <c r="AC28" s="10">
        <v>0</v>
      </c>
      <c r="AD28" s="10">
        <v>0</v>
      </c>
      <c r="AE28" s="10">
        <v>1</v>
      </c>
      <c r="AF28" s="10">
        <v>0</v>
      </c>
    </row>
    <row r="29" spans="1:32" x14ac:dyDescent="0.55000000000000004">
      <c r="A29" s="21" t="s">
        <v>37</v>
      </c>
      <c r="B29" s="6"/>
      <c r="C29" s="6"/>
      <c r="D29" s="6"/>
      <c r="E29" s="6"/>
      <c r="F29" s="6"/>
      <c r="G29" s="6"/>
      <c r="H29" s="18"/>
      <c r="I29" s="18"/>
      <c r="J29" s="18"/>
      <c r="K29" s="19"/>
      <c r="L29" s="19"/>
      <c r="M29" s="19"/>
      <c r="N29" s="19"/>
      <c r="O29" s="19"/>
      <c r="Q29" s="9">
        <v>0</v>
      </c>
      <c r="R29" s="9">
        <v>0</v>
      </c>
      <c r="S29" s="9">
        <v>0</v>
      </c>
      <c r="T29" s="10">
        <v>4</v>
      </c>
      <c r="U29" s="10">
        <v>2</v>
      </c>
      <c r="V29" s="10">
        <v>3</v>
      </c>
      <c r="W29" s="10">
        <v>2</v>
      </c>
      <c r="X29" s="10">
        <v>1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</row>
    <row r="30" spans="1:32" x14ac:dyDescent="0.55000000000000004">
      <c r="A30" s="5" t="s">
        <v>38</v>
      </c>
      <c r="B30" s="5">
        <v>11</v>
      </c>
      <c r="C30" s="5">
        <v>8</v>
      </c>
      <c r="D30" s="5">
        <v>6</v>
      </c>
      <c r="E30" s="5">
        <v>9</v>
      </c>
      <c r="F30" s="5">
        <v>4</v>
      </c>
      <c r="G30" s="5">
        <v>4</v>
      </c>
      <c r="H30" s="7">
        <f>9+1</f>
        <v>10</v>
      </c>
      <c r="I30" s="11">
        <f>14+2</f>
        <v>16</v>
      </c>
      <c r="J30" s="11">
        <f>22+2</f>
        <v>24</v>
      </c>
      <c r="K30" s="8">
        <v>8</v>
      </c>
      <c r="L30" s="8">
        <f>7+2</f>
        <v>9</v>
      </c>
      <c r="M30" s="8">
        <v>4</v>
      </c>
      <c r="N30" s="8">
        <v>3</v>
      </c>
      <c r="O30" s="9">
        <v>3</v>
      </c>
      <c r="P30" s="9">
        <v>4</v>
      </c>
      <c r="Q30" s="9">
        <v>5</v>
      </c>
      <c r="R30" s="10">
        <v>5</v>
      </c>
      <c r="S30" s="10">
        <v>5</v>
      </c>
      <c r="T30" s="10">
        <v>5</v>
      </c>
      <c r="U30" s="10">
        <v>8</v>
      </c>
      <c r="V30" s="10">
        <v>8</v>
      </c>
      <c r="W30" s="10">
        <v>11</v>
      </c>
      <c r="X30" s="10">
        <v>14</v>
      </c>
      <c r="Y30" s="10">
        <v>12</v>
      </c>
      <c r="Z30" s="10">
        <v>11</v>
      </c>
      <c r="AA30" s="10">
        <v>14</v>
      </c>
      <c r="AB30" s="10">
        <v>9</v>
      </c>
      <c r="AC30" s="10">
        <v>3</v>
      </c>
      <c r="AD30" s="10">
        <v>3</v>
      </c>
      <c r="AE30" s="10">
        <v>0</v>
      </c>
      <c r="AF30" s="10">
        <v>5</v>
      </c>
    </row>
    <row r="31" spans="1:32" x14ac:dyDescent="0.55000000000000004">
      <c r="A31" s="5" t="s">
        <v>39</v>
      </c>
      <c r="H31" s="7"/>
      <c r="I31" s="11"/>
      <c r="J31" s="11"/>
      <c r="R31" s="10"/>
      <c r="T31" s="10" t="s">
        <v>28</v>
      </c>
      <c r="U31" s="10" t="s">
        <v>28</v>
      </c>
      <c r="V31" s="10" t="s">
        <v>28</v>
      </c>
      <c r="W31" s="10">
        <v>1</v>
      </c>
      <c r="X31" s="10">
        <v>2</v>
      </c>
      <c r="Y31" s="10">
        <v>0</v>
      </c>
      <c r="Z31" s="10">
        <v>2</v>
      </c>
      <c r="AA31" s="10">
        <v>0</v>
      </c>
      <c r="AB31" s="10">
        <v>1</v>
      </c>
      <c r="AC31" s="10">
        <v>0</v>
      </c>
      <c r="AD31" s="10">
        <v>0</v>
      </c>
      <c r="AE31" s="10">
        <v>0</v>
      </c>
      <c r="AF31" s="10">
        <v>0</v>
      </c>
    </row>
    <row r="32" spans="1:32" x14ac:dyDescent="0.55000000000000004">
      <c r="A32" s="5" t="s">
        <v>40</v>
      </c>
      <c r="H32" s="7"/>
      <c r="I32" s="11"/>
      <c r="J32" s="11"/>
      <c r="R32" s="10"/>
      <c r="T32" s="10">
        <v>24</v>
      </c>
      <c r="U32" s="10">
        <v>23</v>
      </c>
      <c r="V32" s="10">
        <v>14</v>
      </c>
      <c r="W32" s="10">
        <v>13</v>
      </c>
      <c r="X32" s="10">
        <v>13</v>
      </c>
      <c r="Y32" s="10">
        <v>8</v>
      </c>
      <c r="Z32" s="10">
        <v>10</v>
      </c>
      <c r="AA32" s="10">
        <v>4</v>
      </c>
      <c r="AB32" s="10">
        <v>14</v>
      </c>
      <c r="AC32" s="10">
        <v>18</v>
      </c>
      <c r="AD32" s="10">
        <v>28</v>
      </c>
      <c r="AE32" s="10">
        <v>54</v>
      </c>
      <c r="AF32" s="10">
        <v>62</v>
      </c>
    </row>
    <row r="33" spans="1:32" x14ac:dyDescent="0.55000000000000004">
      <c r="A33" s="5" t="s">
        <v>41</v>
      </c>
      <c r="H33" s="7"/>
      <c r="I33" s="11"/>
      <c r="J33" s="11"/>
      <c r="R33" s="10"/>
      <c r="AE33" s="10">
        <v>6</v>
      </c>
      <c r="AF33" s="10">
        <v>3</v>
      </c>
    </row>
    <row r="34" spans="1:32" x14ac:dyDescent="0.55000000000000004">
      <c r="A34" s="5" t="s">
        <v>42</v>
      </c>
      <c r="E34" s="5">
        <v>0</v>
      </c>
      <c r="F34" s="5">
        <v>21</v>
      </c>
      <c r="G34" s="5">
        <v>21</v>
      </c>
      <c r="H34" s="7">
        <f>9+3</f>
        <v>12</v>
      </c>
      <c r="I34" s="11">
        <v>5</v>
      </c>
      <c r="J34" s="11">
        <f>8+4</f>
        <v>12</v>
      </c>
      <c r="K34" s="8">
        <v>6</v>
      </c>
      <c r="L34" s="8">
        <v>6</v>
      </c>
      <c r="M34" s="8">
        <v>12</v>
      </c>
      <c r="N34" s="8">
        <f>42+9</f>
        <v>51</v>
      </c>
      <c r="O34" s="9">
        <f>61+21</f>
        <v>82</v>
      </c>
      <c r="P34" s="9">
        <f>81+39</f>
        <v>120</v>
      </c>
      <c r="Q34" s="9">
        <f>81+46</f>
        <v>127</v>
      </c>
      <c r="R34" s="10">
        <f>59+40</f>
        <v>99</v>
      </c>
      <c r="S34" s="10">
        <f>73+34</f>
        <v>107</v>
      </c>
      <c r="T34" s="10">
        <v>79</v>
      </c>
      <c r="U34" s="10">
        <v>27</v>
      </c>
      <c r="V34" s="10">
        <v>6</v>
      </c>
      <c r="W34" s="10">
        <v>1</v>
      </c>
      <c r="X34" s="10">
        <v>0</v>
      </c>
      <c r="Y34" s="10">
        <v>0</v>
      </c>
      <c r="Z34" s="10">
        <v>0</v>
      </c>
      <c r="AA34" s="28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</row>
    <row r="35" spans="1:32" x14ac:dyDescent="0.55000000000000004">
      <c r="A35" s="22" t="s">
        <v>43</v>
      </c>
      <c r="B35" s="23"/>
      <c r="C35" s="23"/>
      <c r="D35" s="23"/>
      <c r="E35" s="23"/>
      <c r="F35" s="23"/>
      <c r="G35" s="23"/>
      <c r="H35" s="24"/>
      <c r="I35" s="25"/>
      <c r="J35" s="26">
        <f ca="1">SUM(J30:J61)</f>
        <v>54</v>
      </c>
      <c r="K35" s="26">
        <f ca="1">SUM(K30:K61)</f>
        <v>30</v>
      </c>
      <c r="L35" s="26">
        <f ca="1">SUM(L30:L61)+L34</f>
        <v>42</v>
      </c>
      <c r="M35" s="26">
        <f>SUM(M30:M34)</f>
        <v>16</v>
      </c>
      <c r="N35" s="26">
        <f>SUM(N30:N34)</f>
        <v>54</v>
      </c>
      <c r="O35" s="26">
        <f t="shared" ref="O35:AA35" si="2">SUM(O27:O34)</f>
        <v>91</v>
      </c>
      <c r="P35" s="26">
        <f t="shared" si="2"/>
        <v>131</v>
      </c>
      <c r="Q35" s="26">
        <f t="shared" si="2"/>
        <v>139</v>
      </c>
      <c r="R35" s="26">
        <f t="shared" si="2"/>
        <v>108</v>
      </c>
      <c r="S35" s="26">
        <f t="shared" si="2"/>
        <v>117</v>
      </c>
      <c r="T35" s="26">
        <f>SUM(T27:T34)</f>
        <v>116</v>
      </c>
      <c r="U35" s="26">
        <f t="shared" si="2"/>
        <v>64</v>
      </c>
      <c r="V35" s="26">
        <f t="shared" si="2"/>
        <v>34</v>
      </c>
      <c r="W35" s="26">
        <f t="shared" si="2"/>
        <v>35</v>
      </c>
      <c r="X35" s="26">
        <f t="shared" si="2"/>
        <v>34</v>
      </c>
      <c r="Y35" s="26">
        <f t="shared" si="2"/>
        <v>25</v>
      </c>
      <c r="Z35" s="26">
        <f t="shared" si="2"/>
        <v>26</v>
      </c>
      <c r="AA35" s="26">
        <f t="shared" si="2"/>
        <v>19</v>
      </c>
      <c r="AB35" s="26">
        <f>SUM(AB27:AB34)</f>
        <v>24</v>
      </c>
      <c r="AC35" s="26">
        <f>SUM(AC27:AC34)</f>
        <v>21</v>
      </c>
      <c r="AD35" s="26">
        <f>SUM(AD27:AD34)</f>
        <v>31</v>
      </c>
      <c r="AE35" s="26">
        <f>SUM(AE27:AE34)</f>
        <v>61</v>
      </c>
      <c r="AF35" s="26">
        <f>SUM(AF27:AF34)</f>
        <v>70</v>
      </c>
    </row>
    <row r="36" spans="1:32" ht="15.6" x14ac:dyDescent="0.6">
      <c r="A36" s="48" t="s">
        <v>44</v>
      </c>
      <c r="H36" s="7"/>
      <c r="I36" s="11"/>
      <c r="J36" s="11"/>
      <c r="R36" s="10"/>
    </row>
    <row r="37" spans="1:32" x14ac:dyDescent="0.55000000000000004">
      <c r="A37" s="21" t="s">
        <v>45</v>
      </c>
      <c r="H37" s="7"/>
      <c r="I37" s="11"/>
      <c r="J37" s="11"/>
      <c r="R37" s="10"/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5</v>
      </c>
      <c r="AD37" s="10">
        <v>6</v>
      </c>
      <c r="AE37" s="10">
        <v>5</v>
      </c>
      <c r="AF37" s="10">
        <v>8</v>
      </c>
    </row>
    <row r="38" spans="1:32" x14ac:dyDescent="0.55000000000000004">
      <c r="A38" s="21" t="s">
        <v>46</v>
      </c>
      <c r="H38" s="7"/>
      <c r="I38" s="11"/>
      <c r="J38" s="11"/>
      <c r="Q38" s="9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3</v>
      </c>
      <c r="AB38" s="10">
        <v>5</v>
      </c>
      <c r="AC38" s="10">
        <v>1</v>
      </c>
      <c r="AD38" s="10">
        <v>0</v>
      </c>
      <c r="AE38" s="10">
        <v>0</v>
      </c>
      <c r="AF38" s="10">
        <v>0</v>
      </c>
    </row>
    <row r="39" spans="1:32" x14ac:dyDescent="0.55000000000000004">
      <c r="A39" s="5" t="s">
        <v>47</v>
      </c>
      <c r="H39" s="27"/>
      <c r="I39" s="16"/>
      <c r="J39" s="16"/>
      <c r="M39" s="8">
        <v>0</v>
      </c>
      <c r="N39" s="8">
        <v>0</v>
      </c>
      <c r="O39" s="8">
        <v>0</v>
      </c>
      <c r="P39" s="8">
        <v>0</v>
      </c>
      <c r="Q39" s="8">
        <v>1</v>
      </c>
      <c r="R39" s="10">
        <v>1</v>
      </c>
      <c r="S39" s="10">
        <v>4</v>
      </c>
      <c r="T39" s="10">
        <v>1</v>
      </c>
      <c r="U39" s="10">
        <v>3</v>
      </c>
      <c r="V39" s="10">
        <v>3</v>
      </c>
      <c r="W39" s="10">
        <v>1</v>
      </c>
      <c r="X39" s="10">
        <v>2</v>
      </c>
      <c r="Y39" s="10">
        <v>1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</row>
    <row r="40" spans="1:32" x14ac:dyDescent="0.55000000000000004">
      <c r="A40" s="5" t="s">
        <v>48</v>
      </c>
      <c r="U40" s="28"/>
      <c r="V40" s="28"/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1</v>
      </c>
      <c r="AD40" s="28">
        <v>0</v>
      </c>
      <c r="AE40" s="28">
        <v>1</v>
      </c>
      <c r="AF40" s="10">
        <v>2</v>
      </c>
    </row>
    <row r="41" spans="1:32" x14ac:dyDescent="0.55000000000000004">
      <c r="A41" s="30" t="s">
        <v>49</v>
      </c>
      <c r="B41" s="30" t="s">
        <v>50</v>
      </c>
      <c r="C41" s="30" t="s">
        <v>50</v>
      </c>
      <c r="D41" s="30" t="e">
        <f>#REF!+#REF!</f>
        <v>#REF!</v>
      </c>
      <c r="E41" s="30" t="e">
        <f>#REF!+#REF!</f>
        <v>#REF!</v>
      </c>
      <c r="F41" s="30" t="e">
        <f>#REF!+#REF!</f>
        <v>#REF!</v>
      </c>
      <c r="G41" s="30" t="e">
        <f>#REF!+#REF!</f>
        <v>#REF!</v>
      </c>
      <c r="H41" s="31" t="e">
        <f>#REF!+#REF!</f>
        <v>#REF!</v>
      </c>
      <c r="I41" s="31" t="e">
        <f>#REF!+#REF!</f>
        <v>#REF!</v>
      </c>
      <c r="J41" s="26">
        <f t="shared" ref="J41:Q41" si="3">SUM(J39:J39)</f>
        <v>0</v>
      </c>
      <c r="K41" s="20">
        <f t="shared" si="3"/>
        <v>0</v>
      </c>
      <c r="L41" s="20">
        <f t="shared" si="3"/>
        <v>0</v>
      </c>
      <c r="M41" s="20">
        <f t="shared" si="3"/>
        <v>0</v>
      </c>
      <c r="N41" s="20">
        <f t="shared" si="3"/>
        <v>0</v>
      </c>
      <c r="O41" s="20">
        <f t="shared" si="3"/>
        <v>0</v>
      </c>
      <c r="P41" s="20">
        <f t="shared" si="3"/>
        <v>0</v>
      </c>
      <c r="Q41" s="20">
        <f t="shared" si="3"/>
        <v>1</v>
      </c>
      <c r="R41" s="33">
        <f t="shared" ref="R41:AB41" si="4">SUM(R38:R39)</f>
        <v>1</v>
      </c>
      <c r="S41" s="33">
        <f t="shared" si="4"/>
        <v>4</v>
      </c>
      <c r="T41" s="33">
        <f t="shared" si="4"/>
        <v>1</v>
      </c>
      <c r="U41" s="33">
        <f t="shared" si="4"/>
        <v>3</v>
      </c>
      <c r="V41" s="33">
        <f t="shared" si="4"/>
        <v>3</v>
      </c>
      <c r="W41" s="33">
        <f t="shared" si="4"/>
        <v>1</v>
      </c>
      <c r="X41" s="33">
        <f t="shared" si="4"/>
        <v>2</v>
      </c>
      <c r="Y41" s="33">
        <f t="shared" si="4"/>
        <v>1</v>
      </c>
      <c r="Z41" s="33">
        <f t="shared" si="4"/>
        <v>0</v>
      </c>
      <c r="AA41" s="33">
        <f t="shared" si="4"/>
        <v>3</v>
      </c>
      <c r="AB41" s="33">
        <f t="shared" si="4"/>
        <v>5</v>
      </c>
      <c r="AC41" s="33">
        <f>SUM(AC37:AC40)</f>
        <v>7</v>
      </c>
      <c r="AD41" s="33">
        <f>SUM(AD37:AD40)</f>
        <v>6</v>
      </c>
      <c r="AE41" s="33">
        <f>SUM(AE37:AE40)</f>
        <v>6</v>
      </c>
      <c r="AF41" s="65">
        <f>SUM(AF37:AF40)</f>
        <v>10</v>
      </c>
    </row>
    <row r="42" spans="1:32" ht="18.3" x14ac:dyDescent="0.7">
      <c r="A42" s="49" t="s">
        <v>51</v>
      </c>
      <c r="B42" s="6"/>
      <c r="C42" s="6"/>
      <c r="D42" s="6"/>
      <c r="E42" s="6"/>
      <c r="F42" s="6"/>
      <c r="G42" s="6"/>
      <c r="H42" s="18"/>
      <c r="I42" s="18"/>
      <c r="J42" s="32"/>
      <c r="K42" s="19"/>
      <c r="L42" s="19"/>
      <c r="M42" s="19"/>
      <c r="N42" s="19"/>
      <c r="R42" s="10"/>
    </row>
    <row r="43" spans="1:32" x14ac:dyDescent="0.55000000000000004">
      <c r="A43" s="5" t="s">
        <v>52</v>
      </c>
      <c r="E43" s="5" t="s">
        <v>53</v>
      </c>
      <c r="G43" s="12" t="s">
        <v>23</v>
      </c>
      <c r="H43" s="10" t="s">
        <v>23</v>
      </c>
      <c r="I43" s="10" t="s">
        <v>23</v>
      </c>
      <c r="J43" s="11">
        <v>2</v>
      </c>
      <c r="K43" s="8">
        <v>10</v>
      </c>
      <c r="L43" s="8">
        <v>4</v>
      </c>
      <c r="M43" s="8">
        <v>4</v>
      </c>
      <c r="N43" s="8">
        <v>2</v>
      </c>
      <c r="O43" s="9">
        <v>8</v>
      </c>
      <c r="P43" s="9">
        <v>9</v>
      </c>
      <c r="Q43" s="9">
        <v>7</v>
      </c>
      <c r="R43" s="10">
        <v>10</v>
      </c>
      <c r="S43" s="10">
        <v>12</v>
      </c>
      <c r="T43" s="10">
        <v>9</v>
      </c>
      <c r="U43" s="10">
        <v>7</v>
      </c>
      <c r="V43" s="10">
        <v>13</v>
      </c>
      <c r="W43" s="10">
        <v>10</v>
      </c>
      <c r="X43" s="10">
        <v>10</v>
      </c>
      <c r="Y43" s="10">
        <v>12</v>
      </c>
      <c r="Z43" s="10">
        <v>12</v>
      </c>
      <c r="AA43" s="10">
        <v>11</v>
      </c>
      <c r="AB43" s="10">
        <v>13</v>
      </c>
      <c r="AC43" s="10">
        <v>9</v>
      </c>
      <c r="AD43" s="10">
        <v>17</v>
      </c>
      <c r="AE43" s="10">
        <v>21</v>
      </c>
      <c r="AF43" s="10">
        <v>14</v>
      </c>
    </row>
    <row r="44" spans="1:32" x14ac:dyDescent="0.55000000000000004">
      <c r="A44" s="21" t="s">
        <v>54</v>
      </c>
      <c r="B44" s="6"/>
      <c r="C44" s="6"/>
      <c r="D44" s="6"/>
      <c r="E44" s="6"/>
      <c r="F44" s="6"/>
      <c r="G44" s="6"/>
      <c r="H44" s="18"/>
      <c r="I44" s="18"/>
      <c r="J44" s="32"/>
      <c r="K44" s="19"/>
      <c r="L44" s="19"/>
      <c r="M44" s="19"/>
      <c r="N44" s="19"/>
      <c r="R44" s="10"/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14</v>
      </c>
      <c r="AC44" s="10">
        <v>21</v>
      </c>
      <c r="AD44" s="10">
        <v>27</v>
      </c>
      <c r="AE44" s="10">
        <v>20</v>
      </c>
      <c r="AF44" s="10">
        <v>17</v>
      </c>
    </row>
    <row r="45" spans="1:32" x14ac:dyDescent="0.55000000000000004">
      <c r="A45" s="21" t="s">
        <v>55</v>
      </c>
      <c r="B45" s="6"/>
      <c r="C45" s="6"/>
      <c r="D45" s="6"/>
      <c r="E45" s="6"/>
      <c r="F45" s="6"/>
      <c r="G45" s="6"/>
      <c r="H45" s="18"/>
      <c r="I45" s="18"/>
      <c r="J45" s="32"/>
      <c r="K45" s="19"/>
      <c r="L45" s="19"/>
      <c r="M45" s="19"/>
      <c r="N45" s="19"/>
      <c r="R45" s="10"/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</v>
      </c>
      <c r="AD45" s="10">
        <v>0</v>
      </c>
      <c r="AE45" s="10">
        <v>1</v>
      </c>
      <c r="AF45" s="10">
        <v>2</v>
      </c>
    </row>
    <row r="46" spans="1:32" x14ac:dyDescent="0.55000000000000004">
      <c r="A46" s="21" t="s">
        <v>56</v>
      </c>
      <c r="B46" s="6"/>
      <c r="C46" s="6"/>
      <c r="D46" s="6"/>
      <c r="E46" s="6"/>
      <c r="F46" s="6"/>
      <c r="G46" s="6"/>
      <c r="H46" s="18"/>
      <c r="I46" s="18"/>
      <c r="J46" s="32"/>
      <c r="K46" s="19"/>
      <c r="L46" s="19"/>
      <c r="M46" s="19"/>
      <c r="N46" s="19"/>
      <c r="R46" s="10"/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21</v>
      </c>
      <c r="AD46" s="10">
        <v>30</v>
      </c>
      <c r="AE46" s="10">
        <v>22</v>
      </c>
      <c r="AF46" s="10">
        <v>32</v>
      </c>
    </row>
    <row r="47" spans="1:32" x14ac:dyDescent="0.55000000000000004">
      <c r="A47" s="36" t="s">
        <v>57</v>
      </c>
      <c r="B47" s="38"/>
      <c r="C47" s="38"/>
      <c r="D47" s="38"/>
      <c r="E47" s="38"/>
      <c r="F47" s="38"/>
      <c r="G47" s="38"/>
      <c r="H47" s="39"/>
      <c r="I47" s="39"/>
      <c r="J47" s="40"/>
      <c r="K47" s="19"/>
      <c r="L47" s="19"/>
      <c r="M47" s="19"/>
      <c r="N47" s="19" t="s">
        <v>28</v>
      </c>
      <c r="O47" s="9" t="s">
        <v>28</v>
      </c>
      <c r="P47" s="9">
        <v>0</v>
      </c>
      <c r="Q47" s="9">
        <v>0</v>
      </c>
      <c r="R47" s="10">
        <v>3</v>
      </c>
      <c r="S47" s="10">
        <v>2</v>
      </c>
      <c r="T47" s="10">
        <v>6</v>
      </c>
      <c r="U47" s="10">
        <v>4</v>
      </c>
      <c r="V47" s="10">
        <v>1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1</v>
      </c>
      <c r="AF47" s="10">
        <v>0</v>
      </c>
    </row>
    <row r="48" spans="1:32" x14ac:dyDescent="0.55000000000000004">
      <c r="A48" s="45" t="s">
        <v>58</v>
      </c>
      <c r="B48" s="38"/>
      <c r="C48" s="38"/>
      <c r="D48" s="38"/>
      <c r="E48" s="38"/>
      <c r="F48" s="38"/>
      <c r="G48" s="38"/>
      <c r="H48" s="39"/>
      <c r="I48" s="39"/>
      <c r="J48" s="40"/>
      <c r="K48" s="19"/>
      <c r="L48" s="19"/>
      <c r="M48" s="19"/>
      <c r="N48" s="19"/>
      <c r="P48" s="9">
        <v>0</v>
      </c>
      <c r="Q48" s="9">
        <v>0</v>
      </c>
      <c r="R48" s="10">
        <v>0</v>
      </c>
      <c r="S48" s="10">
        <v>0</v>
      </c>
      <c r="T48" s="10">
        <v>0</v>
      </c>
      <c r="U48" s="10">
        <v>1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</row>
    <row r="49" spans="1:32" x14ac:dyDescent="0.55000000000000004">
      <c r="A49" s="47" t="s">
        <v>59</v>
      </c>
      <c r="B49" s="38"/>
      <c r="C49" s="38"/>
      <c r="D49" s="38"/>
      <c r="E49" s="38"/>
      <c r="F49" s="38"/>
      <c r="G49" s="38"/>
      <c r="H49" s="39"/>
      <c r="I49" s="39"/>
      <c r="J49" s="40"/>
      <c r="K49" s="19"/>
      <c r="L49" s="19"/>
      <c r="M49" s="19"/>
      <c r="N49" s="19"/>
      <c r="R49" s="10"/>
      <c r="S49" s="10">
        <v>0</v>
      </c>
      <c r="T49" s="10">
        <v>13</v>
      </c>
      <c r="U49" s="10">
        <v>11</v>
      </c>
      <c r="V49" s="10">
        <v>15</v>
      </c>
      <c r="W49" s="10">
        <v>8</v>
      </c>
      <c r="X49" s="10">
        <v>8</v>
      </c>
      <c r="Y49" s="10">
        <v>5</v>
      </c>
      <c r="Z49" s="10">
        <v>9</v>
      </c>
      <c r="AA49" s="10">
        <v>3</v>
      </c>
      <c r="AB49" s="10">
        <v>3</v>
      </c>
      <c r="AC49" s="10">
        <v>2</v>
      </c>
      <c r="AD49" s="10">
        <v>1</v>
      </c>
      <c r="AE49" s="10">
        <v>1</v>
      </c>
      <c r="AF49" s="10">
        <v>0</v>
      </c>
    </row>
    <row r="50" spans="1:32" x14ac:dyDescent="0.55000000000000004">
      <c r="A50" s="21" t="s">
        <v>60</v>
      </c>
      <c r="H50" s="7"/>
      <c r="I50" s="11"/>
      <c r="J50" s="11"/>
      <c r="Q50" s="9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6</v>
      </c>
      <c r="AB50" s="10">
        <v>13</v>
      </c>
      <c r="AC50" s="10">
        <v>8</v>
      </c>
      <c r="AD50" s="10">
        <v>10</v>
      </c>
      <c r="AE50" s="10">
        <v>17</v>
      </c>
      <c r="AF50" s="10">
        <v>21</v>
      </c>
    </row>
    <row r="51" spans="1:32" x14ac:dyDescent="0.55000000000000004">
      <c r="A51" s="45" t="s">
        <v>61</v>
      </c>
      <c r="B51" s="6"/>
      <c r="C51" s="6"/>
      <c r="D51" s="6"/>
      <c r="E51" s="6"/>
      <c r="F51" s="6"/>
      <c r="G51" s="6"/>
      <c r="H51" s="18"/>
      <c r="I51" s="18"/>
      <c r="J51" s="32"/>
      <c r="K51" s="19"/>
      <c r="L51" s="19"/>
      <c r="M51" s="19"/>
      <c r="N51" s="19"/>
      <c r="R51" s="10">
        <v>0</v>
      </c>
      <c r="S51" s="10">
        <v>2</v>
      </c>
      <c r="T51" s="10">
        <v>3</v>
      </c>
      <c r="U51" s="10">
        <v>1</v>
      </c>
      <c r="V51" s="10">
        <v>1</v>
      </c>
      <c r="W51" s="10">
        <v>0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</row>
    <row r="52" spans="1:32" x14ac:dyDescent="0.55000000000000004">
      <c r="A52" s="46" t="s">
        <v>62</v>
      </c>
      <c r="B52" s="13"/>
      <c r="C52" s="13"/>
      <c r="D52" s="13"/>
      <c r="E52" s="13"/>
      <c r="F52" s="13"/>
      <c r="G52" s="13"/>
      <c r="H52" s="28"/>
      <c r="I52" s="29"/>
      <c r="J52" s="29"/>
      <c r="K52" s="29"/>
      <c r="L52" s="29"/>
      <c r="M52" s="29"/>
      <c r="N52" s="29"/>
      <c r="O52" s="17"/>
      <c r="P52" s="17"/>
      <c r="Q52" s="17"/>
      <c r="R52" s="28"/>
      <c r="S52" s="28"/>
      <c r="T52" s="28"/>
      <c r="U52" s="28"/>
      <c r="V52" s="28"/>
      <c r="W52" s="28">
        <v>2</v>
      </c>
      <c r="X52" s="28">
        <v>25</v>
      </c>
      <c r="Y52" s="28">
        <v>21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10">
        <v>0</v>
      </c>
    </row>
    <row r="53" spans="1:32" x14ac:dyDescent="0.55000000000000004">
      <c r="A53" s="6" t="s">
        <v>63</v>
      </c>
      <c r="B53" s="21"/>
      <c r="C53" s="21"/>
      <c r="D53" s="21"/>
      <c r="E53" s="21"/>
      <c r="F53" s="21"/>
      <c r="G53" s="21"/>
      <c r="H53" s="7"/>
      <c r="I53" s="7"/>
      <c r="J53" s="11"/>
      <c r="P53" s="33">
        <f>SUM(P47:P52)</f>
        <v>0</v>
      </c>
      <c r="Q53" s="33">
        <f>SUM(Q47:Q52)</f>
        <v>0</v>
      </c>
      <c r="R53" s="33">
        <f>SUM(R47:R52)</f>
        <v>3</v>
      </c>
      <c r="S53" s="33">
        <f t="shared" ref="S53:AA53" si="5">SUM(S43:S52)</f>
        <v>16</v>
      </c>
      <c r="T53" s="33">
        <f t="shared" si="5"/>
        <v>31</v>
      </c>
      <c r="U53" s="33">
        <f t="shared" si="5"/>
        <v>24</v>
      </c>
      <c r="V53" s="33">
        <f t="shared" si="5"/>
        <v>31</v>
      </c>
      <c r="W53" s="33">
        <f t="shared" si="5"/>
        <v>21</v>
      </c>
      <c r="X53" s="33">
        <f t="shared" si="5"/>
        <v>45</v>
      </c>
      <c r="Y53" s="33">
        <f t="shared" si="5"/>
        <v>38</v>
      </c>
      <c r="Z53" s="33">
        <f t="shared" si="5"/>
        <v>21</v>
      </c>
      <c r="AA53" s="33">
        <f t="shared" si="5"/>
        <v>20</v>
      </c>
      <c r="AB53" s="33">
        <f>SUM(AB43:AB52)</f>
        <v>43</v>
      </c>
      <c r="AC53" s="33">
        <f>SUM(AC43:AC52)</f>
        <v>62</v>
      </c>
      <c r="AD53" s="33">
        <f>SUM(AD43:AD52)</f>
        <v>85</v>
      </c>
      <c r="AE53" s="33">
        <f>SUM(AE43:AE52)</f>
        <v>83</v>
      </c>
      <c r="AF53" s="65">
        <f>SUM(AF43:AF52)</f>
        <v>86</v>
      </c>
    </row>
    <row r="54" spans="1:32" s="57" customFormat="1" ht="15.6" x14ac:dyDescent="0.6">
      <c r="A54" s="48" t="s">
        <v>64</v>
      </c>
      <c r="B54" s="50"/>
      <c r="C54" s="50"/>
      <c r="D54" s="50"/>
      <c r="E54" s="50"/>
      <c r="F54" s="50"/>
      <c r="G54" s="50"/>
      <c r="H54" s="51"/>
      <c r="I54" s="51"/>
      <c r="J54" s="52"/>
      <c r="K54" s="53"/>
      <c r="L54" s="53"/>
      <c r="M54" s="53"/>
      <c r="N54" s="53"/>
      <c r="O54" s="54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  <c r="AB54" s="56"/>
      <c r="AC54" s="56"/>
      <c r="AD54" s="56"/>
      <c r="AE54" s="10"/>
      <c r="AF54" s="56"/>
    </row>
    <row r="55" spans="1:32" x14ac:dyDescent="0.55000000000000004">
      <c r="A55" s="5" t="s">
        <v>65</v>
      </c>
      <c r="B55" s="5">
        <v>52</v>
      </c>
      <c r="C55" s="5">
        <v>62</v>
      </c>
      <c r="D55" s="5">
        <v>71</v>
      </c>
      <c r="E55" s="5">
        <v>59</v>
      </c>
      <c r="F55" s="5">
        <v>46</v>
      </c>
      <c r="G55" s="5">
        <v>53</v>
      </c>
      <c r="H55" s="7">
        <v>46</v>
      </c>
      <c r="I55" s="11">
        <v>49</v>
      </c>
      <c r="J55" s="11">
        <v>31</v>
      </c>
      <c r="K55" s="8">
        <v>43</v>
      </c>
      <c r="L55" s="8">
        <v>36</v>
      </c>
      <c r="M55" s="8">
        <v>7</v>
      </c>
      <c r="N55" s="8">
        <v>16</v>
      </c>
      <c r="O55" s="9">
        <v>15</v>
      </c>
      <c r="P55" s="9">
        <v>15</v>
      </c>
      <c r="Q55" s="9">
        <v>12</v>
      </c>
      <c r="R55" s="10">
        <v>18</v>
      </c>
      <c r="S55" s="10">
        <v>20</v>
      </c>
      <c r="T55" s="10">
        <v>17</v>
      </c>
      <c r="U55" s="10">
        <v>18</v>
      </c>
      <c r="V55" s="10">
        <v>21</v>
      </c>
      <c r="W55" s="10">
        <v>26</v>
      </c>
      <c r="X55" s="10">
        <v>20</v>
      </c>
      <c r="Y55" s="10">
        <v>12</v>
      </c>
      <c r="Z55" s="10">
        <v>8</v>
      </c>
      <c r="AA55" s="10">
        <v>8</v>
      </c>
      <c r="AB55" s="10">
        <v>6</v>
      </c>
      <c r="AC55" s="10">
        <v>4</v>
      </c>
      <c r="AD55" s="10">
        <v>5</v>
      </c>
      <c r="AE55" s="10">
        <v>0</v>
      </c>
      <c r="AF55" s="10">
        <v>3</v>
      </c>
    </row>
    <row r="56" spans="1:32" x14ac:dyDescent="0.55000000000000004">
      <c r="A56" s="13" t="s">
        <v>66</v>
      </c>
      <c r="B56" s="13"/>
      <c r="C56" s="13"/>
      <c r="D56" s="13"/>
      <c r="E56" s="13"/>
      <c r="F56" s="13"/>
      <c r="G56" s="13"/>
      <c r="H56" s="14"/>
      <c r="I56" s="15"/>
      <c r="J56" s="15"/>
      <c r="K56" s="29"/>
      <c r="L56" s="29"/>
      <c r="M56" s="29">
        <v>0</v>
      </c>
      <c r="N56" s="29">
        <v>0</v>
      </c>
      <c r="O56" s="29">
        <v>0</v>
      </c>
      <c r="P56" s="29">
        <v>0</v>
      </c>
      <c r="Q56" s="29">
        <v>2</v>
      </c>
      <c r="R56" s="28">
        <v>1</v>
      </c>
      <c r="S56" s="28">
        <v>2</v>
      </c>
      <c r="T56" s="28">
        <v>2</v>
      </c>
      <c r="U56" s="28">
        <v>5</v>
      </c>
      <c r="V56" s="28">
        <v>3</v>
      </c>
      <c r="W56" s="28">
        <v>5</v>
      </c>
      <c r="X56" s="28">
        <v>4</v>
      </c>
      <c r="Y56" s="28">
        <v>1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10">
        <v>0</v>
      </c>
    </row>
    <row r="57" spans="1:32" x14ac:dyDescent="0.55000000000000004">
      <c r="A57" s="6" t="s">
        <v>67</v>
      </c>
      <c r="B57" s="21"/>
      <c r="C57" s="21"/>
      <c r="D57" s="21"/>
      <c r="E57" s="21"/>
      <c r="F57" s="21"/>
      <c r="G57" s="21"/>
      <c r="H57" s="7"/>
      <c r="I57" s="7"/>
      <c r="J57" s="11"/>
      <c r="P57" s="33"/>
      <c r="Q57" s="33">
        <f t="shared" ref="Q57:AF57" si="6">SUM(Q55:Q56)</f>
        <v>14</v>
      </c>
      <c r="R57" s="33">
        <f t="shared" si="6"/>
        <v>19</v>
      </c>
      <c r="S57" s="33">
        <f t="shared" si="6"/>
        <v>22</v>
      </c>
      <c r="T57" s="33">
        <f t="shared" si="6"/>
        <v>19</v>
      </c>
      <c r="U57" s="33">
        <f t="shared" si="6"/>
        <v>23</v>
      </c>
      <c r="V57" s="33">
        <f t="shared" si="6"/>
        <v>24</v>
      </c>
      <c r="W57" s="33">
        <f t="shared" si="6"/>
        <v>31</v>
      </c>
      <c r="X57" s="33">
        <f t="shared" si="6"/>
        <v>24</v>
      </c>
      <c r="Y57" s="33">
        <f t="shared" si="6"/>
        <v>13</v>
      </c>
      <c r="Z57" s="33">
        <f t="shared" si="6"/>
        <v>8</v>
      </c>
      <c r="AA57" s="33">
        <f>SUM(AA55:AA56)</f>
        <v>8</v>
      </c>
      <c r="AB57" s="33">
        <f t="shared" si="6"/>
        <v>6</v>
      </c>
      <c r="AC57" s="33">
        <f t="shared" si="6"/>
        <v>4</v>
      </c>
      <c r="AD57" s="33">
        <f t="shared" si="6"/>
        <v>5</v>
      </c>
      <c r="AE57" s="33">
        <f t="shared" si="6"/>
        <v>0</v>
      </c>
      <c r="AF57" s="65">
        <f t="shared" si="6"/>
        <v>3</v>
      </c>
    </row>
    <row r="58" spans="1:32" s="57" customFormat="1" ht="15.6" x14ac:dyDescent="0.6">
      <c r="A58" s="48" t="s">
        <v>68</v>
      </c>
      <c r="B58" s="48"/>
      <c r="C58" s="48"/>
      <c r="D58" s="48"/>
      <c r="E58" s="48"/>
      <c r="F58" s="48"/>
      <c r="G58" s="48"/>
      <c r="H58" s="58"/>
      <c r="I58" s="58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6"/>
      <c r="Z58" s="56"/>
      <c r="AA58" s="56"/>
      <c r="AB58" s="56"/>
      <c r="AC58" s="56"/>
      <c r="AD58" s="56"/>
      <c r="AE58" s="10"/>
      <c r="AF58" s="56"/>
    </row>
    <row r="59" spans="1:32" x14ac:dyDescent="0.55000000000000004">
      <c r="A59" s="36" t="s">
        <v>69</v>
      </c>
      <c r="B59" s="36"/>
      <c r="C59" s="36"/>
      <c r="D59" s="36"/>
      <c r="E59" s="36">
        <v>0</v>
      </c>
      <c r="F59" s="36">
        <v>0</v>
      </c>
      <c r="G59" s="36">
        <v>0</v>
      </c>
      <c r="H59" s="27">
        <v>3</v>
      </c>
      <c r="I59" s="16">
        <v>19</v>
      </c>
      <c r="J59" s="16">
        <v>22</v>
      </c>
      <c r="K59" s="8">
        <v>28</v>
      </c>
      <c r="L59" s="8">
        <v>32</v>
      </c>
      <c r="M59" s="8">
        <v>17</v>
      </c>
      <c r="N59" s="8">
        <v>18</v>
      </c>
      <c r="O59" s="9">
        <v>16</v>
      </c>
      <c r="P59" s="9">
        <v>14</v>
      </c>
      <c r="Q59" s="9">
        <v>9</v>
      </c>
      <c r="R59" s="10">
        <v>9</v>
      </c>
      <c r="S59" s="10">
        <v>6</v>
      </c>
      <c r="T59" s="10">
        <f>5+1</f>
        <v>6</v>
      </c>
      <c r="U59" s="10">
        <v>3</v>
      </c>
      <c r="V59" s="10">
        <v>1</v>
      </c>
      <c r="W59" s="10">
        <v>1</v>
      </c>
      <c r="X59" s="10">
        <v>0</v>
      </c>
      <c r="Y59" s="10">
        <v>0</v>
      </c>
      <c r="Z59" s="10">
        <v>1</v>
      </c>
      <c r="AA59" s="10">
        <v>1</v>
      </c>
      <c r="AB59" s="10">
        <v>0</v>
      </c>
      <c r="AC59" s="10">
        <v>0</v>
      </c>
      <c r="AD59" s="10">
        <v>1</v>
      </c>
      <c r="AE59" s="10">
        <v>0</v>
      </c>
      <c r="AF59" s="10">
        <v>0</v>
      </c>
    </row>
    <row r="60" spans="1:32" x14ac:dyDescent="0.55000000000000004">
      <c r="A60" s="36" t="s">
        <v>70</v>
      </c>
      <c r="B60" s="36"/>
      <c r="C60" s="36"/>
      <c r="D60" s="36"/>
      <c r="E60" s="36"/>
      <c r="F60" s="36"/>
      <c r="G60" s="36"/>
      <c r="H60" s="27"/>
      <c r="I60" s="16"/>
      <c r="J60" s="16"/>
      <c r="R60" s="10"/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1</v>
      </c>
      <c r="AC60" s="10">
        <v>2</v>
      </c>
      <c r="AD60" s="10">
        <v>5</v>
      </c>
      <c r="AE60" s="10">
        <v>2</v>
      </c>
      <c r="AF60" s="10">
        <v>3</v>
      </c>
    </row>
    <row r="61" spans="1:32" x14ac:dyDescent="0.55000000000000004">
      <c r="A61" s="37" t="s">
        <v>71</v>
      </c>
      <c r="B61" s="13"/>
      <c r="C61" s="13"/>
      <c r="D61" s="13"/>
      <c r="E61" s="13">
        <v>0</v>
      </c>
      <c r="F61" s="13">
        <v>6</v>
      </c>
      <c r="G61" s="13">
        <v>21</v>
      </c>
      <c r="H61" s="14">
        <f>10+5</f>
        <v>15</v>
      </c>
      <c r="I61" s="15">
        <v>4</v>
      </c>
      <c r="J61" s="15">
        <f>26+4</f>
        <v>30</v>
      </c>
      <c r="K61" s="29">
        <f>19+3</f>
        <v>22</v>
      </c>
      <c r="L61" s="29">
        <f>24+3</f>
        <v>27</v>
      </c>
      <c r="M61" s="29">
        <v>16</v>
      </c>
      <c r="N61" s="29">
        <v>16</v>
      </c>
      <c r="O61" s="17">
        <v>9</v>
      </c>
      <c r="P61" s="17">
        <v>9</v>
      </c>
      <c r="Q61" s="17">
        <v>4</v>
      </c>
      <c r="R61" s="28">
        <v>12</v>
      </c>
      <c r="S61" s="28">
        <v>14</v>
      </c>
      <c r="T61" s="28">
        <v>14</v>
      </c>
      <c r="U61" s="28">
        <v>5</v>
      </c>
      <c r="V61" s="28">
        <v>5</v>
      </c>
      <c r="W61" s="28">
        <v>4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10">
        <v>0</v>
      </c>
    </row>
    <row r="62" spans="1:32" x14ac:dyDescent="0.55000000000000004">
      <c r="A62" s="38" t="s">
        <v>72</v>
      </c>
      <c r="B62" s="38"/>
      <c r="C62" s="38"/>
      <c r="D62" s="38"/>
      <c r="E62" s="38"/>
      <c r="F62" s="38"/>
      <c r="G62" s="38"/>
      <c r="H62" s="39"/>
      <c r="I62" s="40"/>
      <c r="J62" s="40"/>
      <c r="K62" s="19"/>
      <c r="L62" s="19"/>
      <c r="M62" s="19"/>
      <c r="N62" s="19"/>
      <c r="O62" s="41"/>
      <c r="P62" s="33">
        <f t="shared" ref="P62:X62" si="7">SUM(P59:P61)</f>
        <v>23</v>
      </c>
      <c r="Q62" s="33">
        <f t="shared" si="7"/>
        <v>13</v>
      </c>
      <c r="R62" s="33">
        <f t="shared" si="7"/>
        <v>21</v>
      </c>
      <c r="S62" s="33">
        <f t="shared" si="7"/>
        <v>20</v>
      </c>
      <c r="T62" s="33">
        <f t="shared" si="7"/>
        <v>20</v>
      </c>
      <c r="U62" s="33">
        <f t="shared" si="7"/>
        <v>8</v>
      </c>
      <c r="V62" s="33">
        <f t="shared" si="7"/>
        <v>6</v>
      </c>
      <c r="W62" s="33">
        <f t="shared" si="7"/>
        <v>5</v>
      </c>
      <c r="X62" s="33">
        <f t="shared" si="7"/>
        <v>0</v>
      </c>
      <c r="Y62" s="33">
        <f t="shared" ref="Y62:AF62" si="8">SUM(Y59:Y61)</f>
        <v>0</v>
      </c>
      <c r="Z62" s="33">
        <f t="shared" si="8"/>
        <v>1</v>
      </c>
      <c r="AA62" s="33">
        <f t="shared" si="8"/>
        <v>1</v>
      </c>
      <c r="AB62" s="33">
        <f t="shared" si="8"/>
        <v>1</v>
      </c>
      <c r="AC62" s="33">
        <f t="shared" si="8"/>
        <v>2</v>
      </c>
      <c r="AD62" s="33">
        <f t="shared" si="8"/>
        <v>6</v>
      </c>
      <c r="AE62" s="33">
        <f t="shared" si="8"/>
        <v>2</v>
      </c>
      <c r="AF62" s="65">
        <f t="shared" si="8"/>
        <v>3</v>
      </c>
    </row>
    <row r="63" spans="1:32" s="64" customFormat="1" ht="15.6" x14ac:dyDescent="0.6">
      <c r="A63" s="60" t="s">
        <v>73</v>
      </c>
      <c r="B63" s="60"/>
      <c r="C63" s="60"/>
      <c r="D63" s="60"/>
      <c r="E63" s="60"/>
      <c r="F63" s="60"/>
      <c r="G63" s="60"/>
      <c r="H63" s="61"/>
      <c r="I63" s="61"/>
      <c r="J63" s="62"/>
      <c r="K63" s="62"/>
      <c r="L63" s="62"/>
      <c r="M63" s="62"/>
      <c r="N63" s="62"/>
      <c r="O63" s="62"/>
      <c r="P63" s="62"/>
      <c r="Q63" s="62"/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4</v>
      </c>
      <c r="Y63" s="63">
        <v>1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44">
        <v>0</v>
      </c>
      <c r="AF63" s="55">
        <v>0</v>
      </c>
    </row>
    <row r="64" spans="1:32" ht="18.3" x14ac:dyDescent="0.7">
      <c r="A64" s="35" t="s">
        <v>74</v>
      </c>
      <c r="P64" s="19" t="e">
        <f>P25+P35+#REF!+P41+P53+#REF!+P62+P63</f>
        <v>#REF!</v>
      </c>
      <c r="Q64" s="19" t="e">
        <f>Q25+Q35+#REF!+Q41+Q53+#REF!+Q62+Q63</f>
        <v>#REF!</v>
      </c>
      <c r="R64" s="19" t="e">
        <f>R25+R35+#REF!+R41+R53+R57+#REF!+R62+R63</f>
        <v>#REF!</v>
      </c>
      <c r="S64" s="19" t="e">
        <f>S25+S35+#REF!+S41+S53+S57+S62+S63</f>
        <v>#REF!</v>
      </c>
      <c r="T64" s="19">
        <f t="shared" ref="T64:AF64" si="9">T25+T35+T41+T53+T57+T62+T63</f>
        <v>288</v>
      </c>
      <c r="U64" s="19">
        <f t="shared" si="9"/>
        <v>209</v>
      </c>
      <c r="V64" s="19">
        <f t="shared" si="9"/>
        <v>147</v>
      </c>
      <c r="W64" s="19">
        <f t="shared" si="9"/>
        <v>138</v>
      </c>
      <c r="X64" s="19">
        <f t="shared" si="9"/>
        <v>163</v>
      </c>
      <c r="Y64" s="19">
        <f t="shared" si="9"/>
        <v>138</v>
      </c>
      <c r="Z64" s="19">
        <f t="shared" si="9"/>
        <v>99</v>
      </c>
      <c r="AA64" s="19">
        <f t="shared" si="9"/>
        <v>83</v>
      </c>
      <c r="AB64" s="19">
        <f t="shared" si="9"/>
        <v>118</v>
      </c>
      <c r="AC64" s="19">
        <f t="shared" si="9"/>
        <v>140</v>
      </c>
      <c r="AD64" s="19">
        <f t="shared" si="9"/>
        <v>162</v>
      </c>
      <c r="AE64" s="19">
        <f t="shared" si="9"/>
        <v>190</v>
      </c>
      <c r="AF64" s="66">
        <f t="shared" si="9"/>
        <v>198</v>
      </c>
    </row>
    <row r="66" spans="17:17" x14ac:dyDescent="0.55000000000000004">
      <c r="Q66" s="34"/>
    </row>
  </sheetData>
  <phoneticPr fontId="18" type="noConversion"/>
  <printOptions horizontalCentered="1" verticalCentered="1"/>
  <pageMargins left="0.75" right="0.75" top="0.75" bottom="0.75" header="0.5" footer="0.5"/>
  <pageSetup scale="68" orientation="portrait" r:id="rId1"/>
  <headerFooter alignWithMargins="0">
    <oddHeader>&amp;L&amp;"-,Bold"&amp;11&amp;K000000Program Level Data&amp;C&amp;"-,Bold"&amp;11&amp;K000000TABLE 33&amp;R&amp;"-,Bold"&amp;11&amp;K000000Enrollment Trends in Undergraduate Certificates and Programs of Study</oddHeader>
    <oddFooter xml:space="preserve">&amp;L&amp;"-,Bold"&amp;11&amp;K000000Office of Institutional Research, UMass Boston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</vt:lpstr>
      <vt:lpstr>'TABLE 33'!Print_Area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2024-02-12T17:23:29Z</cp:lastPrinted>
  <dcterms:created xsi:type="dcterms:W3CDTF">2007-04-18T21:12:34Z</dcterms:created>
  <dcterms:modified xsi:type="dcterms:W3CDTF">2024-02-12T17:26:37Z</dcterms:modified>
  <cp:category/>
  <cp:contentStatus/>
</cp:coreProperties>
</file>