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liveumb-my.sharepoint.com/personal/inst_research_umb_edu/Documents/I Drive/IRFS/_Facts/Compendium Statistical Portrait/Compendium Fall 2023/Enrollment by Program/"/>
    </mc:Choice>
  </mc:AlternateContent>
  <xr:revisionPtr revIDLastSave="365" documentId="11_BB375414B7384E262F7E494C79DCAA0DDD248DEB" xr6:coauthVersionLast="47" xr6:coauthVersionMax="47" xr10:uidLastSave="{DE0166B7-EAA7-428C-9B55-C3BC1397495F}"/>
  <bookViews>
    <workbookView xWindow="-96" yWindow="-96" windowWidth="23232" windowHeight="13992" xr2:uid="{00000000-000D-0000-FFFF-FFFF00000000}"/>
  </bookViews>
  <sheets>
    <sheet name="TABLE 31" sheetId="1" r:id="rId1"/>
  </sheets>
  <definedNames>
    <definedName name="_AY91">#REF!</definedName>
    <definedName name="_xlnm.Print_Area" localSheetId="0">'TABLE 31'!$A$1:$AB$103</definedName>
    <definedName name="_xlnm.Print_Titles" localSheetId="0">'TABLE 31'!$3:$3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100" i="1" l="1"/>
  <c r="S101" i="1"/>
  <c r="T101" i="1"/>
  <c r="U101" i="1"/>
  <c r="V101" i="1"/>
  <c r="W101" i="1"/>
  <c r="AB101" i="1"/>
  <c r="AB100" i="1"/>
  <c r="AB90" i="1"/>
  <c r="AB82" i="1"/>
  <c r="AB59" i="1"/>
  <c r="AB43" i="1"/>
  <c r="W95" i="1"/>
  <c r="X95" i="1"/>
  <c r="Y95" i="1"/>
  <c r="Z95" i="1"/>
  <c r="AA95" i="1"/>
  <c r="AB95" i="1"/>
  <c r="AA100" i="1" l="1"/>
  <c r="AA90" i="1"/>
  <c r="AA82" i="1"/>
  <c r="AA59" i="1"/>
  <c r="AA43" i="1"/>
  <c r="AA101" i="1" s="1"/>
  <c r="Z59" i="1"/>
  <c r="Y35" i="1"/>
  <c r="W35" i="1"/>
  <c r="Z35" i="1"/>
  <c r="Z43" i="1" s="1"/>
  <c r="W82" i="1"/>
  <c r="X82" i="1"/>
  <c r="Y82" i="1"/>
  <c r="V82" i="1"/>
  <c r="Z82" i="1"/>
  <c r="Z101" i="1" l="1"/>
  <c r="Z100" i="1"/>
  <c r="Z90" i="1"/>
  <c r="Y43" i="1"/>
  <c r="Y101" i="1" s="1"/>
  <c r="Y100" i="1"/>
  <c r="Y90" i="1"/>
  <c r="Y59" i="1"/>
  <c r="X59" i="1"/>
  <c r="T82" i="1"/>
  <c r="U82" i="1"/>
  <c r="O90" i="1"/>
  <c r="P90" i="1"/>
  <c r="Q90" i="1"/>
  <c r="R90" i="1"/>
  <c r="S90" i="1"/>
  <c r="T90" i="1"/>
  <c r="U90" i="1"/>
  <c r="V90" i="1"/>
  <c r="W90" i="1"/>
  <c r="X90" i="1"/>
  <c r="O95" i="1"/>
  <c r="P95" i="1"/>
  <c r="Q95" i="1"/>
  <c r="R95" i="1"/>
  <c r="S95" i="1"/>
  <c r="T95" i="1"/>
  <c r="U95" i="1"/>
  <c r="O100" i="1"/>
  <c r="P100" i="1"/>
  <c r="Q100" i="1"/>
  <c r="R100" i="1"/>
  <c r="S100" i="1"/>
  <c r="T100" i="1"/>
  <c r="W100" i="1"/>
  <c r="O35" i="1"/>
  <c r="O43" i="1" s="1"/>
  <c r="P35" i="1"/>
  <c r="P43" i="1" s="1"/>
  <c r="Q35" i="1"/>
  <c r="Q43" i="1" s="1"/>
  <c r="R35" i="1"/>
  <c r="R43" i="1" s="1"/>
  <c r="S35" i="1"/>
  <c r="S43" i="1" s="1"/>
  <c r="T35" i="1"/>
  <c r="T43" i="1" s="1"/>
  <c r="U35" i="1"/>
  <c r="V35" i="1"/>
  <c r="W43" i="1"/>
  <c r="X35" i="1"/>
  <c r="X43" i="1" s="1"/>
  <c r="M100" i="1"/>
  <c r="N100" i="1"/>
  <c r="W59" i="1"/>
  <c r="V92" i="1"/>
  <c r="V95" i="1" s="1"/>
  <c r="V97" i="1"/>
  <c r="V100" i="1" s="1"/>
  <c r="V26" i="1"/>
  <c r="M59" i="1"/>
  <c r="N59" i="1"/>
  <c r="O59" i="1"/>
  <c r="P59" i="1"/>
  <c r="Q59" i="1"/>
  <c r="R59" i="1"/>
  <c r="S59" i="1"/>
  <c r="T59" i="1"/>
  <c r="U59" i="1"/>
  <c r="V59" i="1"/>
  <c r="L71" i="1"/>
  <c r="L61" i="1" s="1"/>
  <c r="L82" i="1" s="1"/>
  <c r="M71" i="1"/>
  <c r="M61" i="1" s="1"/>
  <c r="M82" i="1" s="1"/>
  <c r="N61" i="1"/>
  <c r="N82" i="1" s="1"/>
  <c r="O61" i="1"/>
  <c r="O82" i="1" s="1"/>
  <c r="P61" i="1"/>
  <c r="P82" i="1" s="1"/>
  <c r="U97" i="1"/>
  <c r="U100" i="1" s="1"/>
  <c r="U26" i="1"/>
  <c r="Q61" i="1"/>
  <c r="Q82" i="1" s="1"/>
  <c r="R61" i="1"/>
  <c r="R82" i="1" s="1"/>
  <c r="S61" i="1"/>
  <c r="S82" i="1" s="1"/>
  <c r="N90" i="1"/>
  <c r="N43" i="1"/>
  <c r="J40" i="1"/>
  <c r="J43" i="1" s="1"/>
  <c r="G26" i="1"/>
  <c r="G43" i="1" s="1"/>
  <c r="G90" i="1"/>
  <c r="G82" i="1"/>
  <c r="G59" i="1"/>
  <c r="F26" i="1"/>
  <c r="F43" i="1" s="1"/>
  <c r="F86" i="1"/>
  <c r="F90" i="1"/>
  <c r="F82" i="1"/>
  <c r="F59" i="1"/>
  <c r="B82" i="1"/>
  <c r="C82" i="1"/>
  <c r="D82" i="1"/>
  <c r="E82" i="1"/>
  <c r="E59" i="1"/>
  <c r="E43" i="1"/>
  <c r="M90" i="1"/>
  <c r="L90" i="1"/>
  <c r="L59" i="1"/>
  <c r="L43" i="1"/>
  <c r="M43" i="1"/>
  <c r="H5" i="1"/>
  <c r="H43" i="1" s="1"/>
  <c r="D43" i="1"/>
  <c r="I43" i="1"/>
  <c r="K43" i="1"/>
  <c r="D59" i="1"/>
  <c r="H59" i="1"/>
  <c r="I59" i="1"/>
  <c r="J59" i="1"/>
  <c r="J90" i="1"/>
  <c r="J82" i="1"/>
  <c r="K59" i="1"/>
  <c r="H82" i="1"/>
  <c r="H90" i="1"/>
  <c r="I82" i="1"/>
  <c r="I90" i="1"/>
  <c r="K82" i="1"/>
  <c r="K90" i="1"/>
  <c r="X101" i="1" l="1"/>
  <c r="Q101" i="1"/>
  <c r="P101" i="1"/>
  <c r="O101" i="1"/>
  <c r="R101" i="1"/>
  <c r="U43" i="1"/>
  <c r="E101" i="1"/>
  <c r="L101" i="1"/>
  <c r="V43" i="1"/>
  <c r="N101" i="1"/>
  <c r="K101" i="1"/>
  <c r="I101" i="1"/>
  <c r="F101" i="1"/>
  <c r="G101" i="1"/>
  <c r="H101" i="1"/>
  <c r="M101" i="1"/>
  <c r="J10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Awat O Osman</author>
  </authors>
  <commentList>
    <comment ref="R8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Awat O Osman:</t>
        </r>
        <r>
          <rPr>
            <sz val="9"/>
            <color indexed="81"/>
            <rFont val="Tahoma"/>
            <family val="2"/>
          </rPr>
          <t xml:space="preserve">
Use table 30 to get undeclared numbers or tableau table 31 as NULL/blank</t>
        </r>
      </text>
    </comment>
  </commentList>
</comments>
</file>

<file path=xl/sharedStrings.xml><?xml version="1.0" encoding="utf-8"?>
<sst xmlns="http://schemas.openxmlformats.org/spreadsheetml/2006/main" count="154" uniqueCount="119">
  <si>
    <t>1997</t>
  </si>
  <si>
    <t>1998</t>
  </si>
  <si>
    <t>1999</t>
  </si>
  <si>
    <t>2000</t>
  </si>
  <si>
    <t>Fall 2008</t>
  </si>
  <si>
    <t>Fall 2009</t>
  </si>
  <si>
    <t>Fall 2010</t>
  </si>
  <si>
    <t>Fall 2011</t>
  </si>
  <si>
    <t>Fall 2012</t>
  </si>
  <si>
    <t>Fall 2013</t>
  </si>
  <si>
    <t>Fall 2014</t>
  </si>
  <si>
    <t>Fall 2015</t>
  </si>
  <si>
    <t>Fall 2016</t>
  </si>
  <si>
    <t>Fall 2017</t>
  </si>
  <si>
    <t>Fall 2018</t>
  </si>
  <si>
    <t>Fall 2019</t>
  </si>
  <si>
    <t>Fall 2020</t>
  </si>
  <si>
    <t>Fall 2021</t>
  </si>
  <si>
    <t>COLLEGE OF LIBERAL ARTS</t>
  </si>
  <si>
    <t>Africana Studies</t>
  </si>
  <si>
    <t>American Studies</t>
  </si>
  <si>
    <t>Anthropology</t>
  </si>
  <si>
    <t>Anthropology/History</t>
  </si>
  <si>
    <t>Art</t>
  </si>
  <si>
    <t>Asian Studies</t>
  </si>
  <si>
    <t>Classical Languages</t>
  </si>
  <si>
    <t>-</t>
  </si>
  <si>
    <t>Classical Studies</t>
  </si>
  <si>
    <t>Community Media &amp; Technology</t>
  </si>
  <si>
    <t>Community Planning</t>
  </si>
  <si>
    <t>Community Studies</t>
  </si>
  <si>
    <t>Criminal Justice</t>
  </si>
  <si>
    <t>Economics</t>
  </si>
  <si>
    <t>English</t>
  </si>
  <si>
    <t>Ethic., Soc. &amp; Political Philosophy</t>
  </si>
  <si>
    <t>French</t>
  </si>
  <si>
    <t xml:space="preserve">German </t>
  </si>
  <si>
    <t>History</t>
  </si>
  <si>
    <t>History and Archaeology</t>
  </si>
  <si>
    <t>Human Services</t>
  </si>
  <si>
    <t>International Relations</t>
  </si>
  <si>
    <t>Italian</t>
  </si>
  <si>
    <t>Labor Studies</t>
  </si>
  <si>
    <t>Music</t>
  </si>
  <si>
    <t>Philosophy</t>
  </si>
  <si>
    <t>Philosophy &amp; Public Policy</t>
  </si>
  <si>
    <t>Political Science</t>
  </si>
  <si>
    <t>Psychology</t>
  </si>
  <si>
    <t>Psychology &amp; Sociology</t>
  </si>
  <si>
    <t>Russian</t>
  </si>
  <si>
    <t>Sociology</t>
  </si>
  <si>
    <t>Spanish/Latin American &amp; Iberian Studies</t>
  </si>
  <si>
    <t>Theatre Arts</t>
  </si>
  <si>
    <t>Women's Studies</t>
  </si>
  <si>
    <t>Individual Major</t>
  </si>
  <si>
    <t>UNDECLARED</t>
  </si>
  <si>
    <t>Total CLA</t>
  </si>
  <si>
    <t>COLLEGE OF SCIENCE &amp; MATHEMATICS</t>
  </si>
  <si>
    <t>Biochemistry</t>
  </si>
  <si>
    <t>Biology</t>
  </si>
  <si>
    <t>Chemistry</t>
  </si>
  <si>
    <t>Computer Science</t>
  </si>
  <si>
    <t xml:space="preserve">Environmental Biology </t>
  </si>
  <si>
    <t>Electrical Engineering</t>
  </si>
  <si>
    <t>Engineering</t>
  </si>
  <si>
    <t>Engineering Physics</t>
  </si>
  <si>
    <t>Information Technology</t>
  </si>
  <si>
    <t>Mathematics</t>
  </si>
  <si>
    <t>Physics</t>
  </si>
  <si>
    <t>Total CSM</t>
  </si>
  <si>
    <t>COLLEGE OF MANAGEMENT</t>
  </si>
  <si>
    <t>Management</t>
  </si>
  <si>
    <t>Accounting</t>
  </si>
  <si>
    <t xml:space="preserve">Economic Development </t>
  </si>
  <si>
    <t>Entrepreneur and Small Business Management</t>
  </si>
  <si>
    <t>Finance</t>
  </si>
  <si>
    <t>Human Resources Management</t>
  </si>
  <si>
    <t>Infromation System and Business Analytics</t>
  </si>
  <si>
    <t>Info. Mgt. for Finance</t>
  </si>
  <si>
    <t>Info. Mgt. for Marketing</t>
  </si>
  <si>
    <t>International Management</t>
  </si>
  <si>
    <t>Leadership and Organizational Change</t>
  </si>
  <si>
    <t>Mgt. Information Systems (MIS)</t>
  </si>
  <si>
    <t>Marketing</t>
  </si>
  <si>
    <t>Management 3-Year Pathway</t>
  </si>
  <si>
    <t>Mgt. Science for Finance</t>
  </si>
  <si>
    <t>Mgt. Science for Marketing</t>
  </si>
  <si>
    <t>Operations Management Science</t>
  </si>
  <si>
    <t>Supply Chain and Service Management</t>
  </si>
  <si>
    <t>No Concentration</t>
  </si>
  <si>
    <t>Total CM</t>
  </si>
  <si>
    <t>COLLEGE OF NURSING AND HEALTH SCIENCES</t>
  </si>
  <si>
    <t>Accelerated Nursing</t>
  </si>
  <si>
    <t>Exercise &amp; Health Sciences</t>
  </si>
  <si>
    <t>Nursing</t>
  </si>
  <si>
    <t>Nursing for RNs</t>
  </si>
  <si>
    <t>Total CNHS</t>
  </si>
  <si>
    <t>COLLEGE OF EDUCATION &amp; HUMAN DEVELOPMENT</t>
  </si>
  <si>
    <t>Early Ed and Care Incl Setting</t>
  </si>
  <si>
    <t>Elementary Education</t>
  </si>
  <si>
    <t>Total CEHD</t>
  </si>
  <si>
    <t xml:space="preserve">SCHOOL FOR THE ENVIRONMENT </t>
  </si>
  <si>
    <t xml:space="preserve">Community Development </t>
  </si>
  <si>
    <t>Environmental Sciences</t>
  </si>
  <si>
    <t>Environmental Study and Sustainability</t>
  </si>
  <si>
    <t>Total SFE</t>
  </si>
  <si>
    <t>Global Affairs</t>
  </si>
  <si>
    <t>Global Aging and Life Course</t>
  </si>
  <si>
    <t>Gerontology</t>
  </si>
  <si>
    <t>TOTAL ALL COLLEGES</t>
  </si>
  <si>
    <t>Table includes all majors and concentrations, including double majors. It is a duplicated headcount and will not match counts based on the unduplicated student headcounts</t>
  </si>
  <si>
    <t>School for the Environment students are shown in Environmental Sciences, and the Honors College students are included in their academic major counts</t>
  </si>
  <si>
    <t>Sport Business</t>
  </si>
  <si>
    <t>Fall 2022</t>
  </si>
  <si>
    <t>Communication Studies</t>
  </si>
  <si>
    <t xml:space="preserve">Computer Engineering </t>
  </si>
  <si>
    <t>Sport Leqadership</t>
  </si>
  <si>
    <t>Undergraduate Majors -Fall 2014 - Fall 2023</t>
  </si>
  <si>
    <t>Fall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</si>
</sst>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3" formatCode="_(* #,##0.00_);_(* \(#,##0.00\);_(* &quot;-&quot;??_);_(@_)"/>
    <numFmt numFmtId="164" formatCode="#,##0.0"/>
    <numFmt numFmtId="165" formatCode="mmmm\ d\,\ yyyy"/>
    <numFmt numFmtId="166" formatCode="#,##0;\-#,##0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</font>
    <font>
      <sz val="8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EAEAEA"/>
      <name val="Calibri"/>
      <family val="2"/>
      <scheme val="minor"/>
    </font>
    <font>
      <sz val="8"/>
      <name val="Calibri"/>
      <family val="2"/>
      <scheme val="minor"/>
    </font>
    <font>
      <sz val="11"/>
      <color rgb="FFF8F8F8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43" fontId="2" fillId="0" borderId="0" applyFont="0" applyFill="0" applyBorder="0" applyAlignment="0" applyProtection="0"/>
    <xf numFmtId="164" fontId="2" fillId="0" borderId="0" applyFill="0" applyBorder="0" applyAlignment="0" applyProtection="0"/>
    <xf numFmtId="3" fontId="2" fillId="0" borderId="0" applyFill="0" applyBorder="0" applyAlignment="0" applyProtection="0"/>
    <xf numFmtId="5" fontId="2" fillId="0" borderId="0" applyFill="0" applyBorder="0" applyAlignment="0" applyProtection="0"/>
    <xf numFmtId="165" fontId="2" fillId="0" borderId="0" applyFill="0" applyBorder="0" applyAlignment="0" applyProtection="0"/>
    <xf numFmtId="0" fontId="8" fillId="0" borderId="0" applyNumberFormat="0" applyFill="0" applyBorder="0" applyAlignment="0" applyProtection="0"/>
    <xf numFmtId="2" fontId="2" fillId="0" borderId="0" applyFill="0" applyBorder="0" applyAlignment="0" applyProtection="0"/>
    <xf numFmtId="0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4" applyNumberFormat="0" applyFill="0" applyAlignment="0" applyProtection="0"/>
    <xf numFmtId="0" fontId="15" fillId="22" borderId="0" applyNumberFormat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23" borderId="5" applyNumberFormat="0" applyFont="0" applyAlignment="0" applyProtection="0"/>
    <xf numFmtId="0" fontId="16" fillId="20" borderId="6" applyNumberFormat="0" applyAlignment="0" applyProtection="0"/>
    <xf numFmtId="0" fontId="17" fillId="0" borderId="0" applyNumberFormat="0" applyFill="0" applyBorder="0" applyAlignment="0" applyProtection="0"/>
    <xf numFmtId="0" fontId="2" fillId="0" borderId="7" applyNumberFormat="0" applyFill="0" applyAlignment="0" applyProtection="0"/>
    <xf numFmtId="0" fontId="18" fillId="0" borderId="0" applyNumberFormat="0" applyFill="0" applyBorder="0" applyAlignment="0" applyProtection="0"/>
  </cellStyleXfs>
  <cellXfs count="78">
    <xf numFmtId="0" fontId="0" fillId="0" borderId="0" xfId="0"/>
    <xf numFmtId="0" fontId="20" fillId="0" borderId="0" xfId="43" applyFont="1"/>
    <xf numFmtId="49" fontId="20" fillId="0" borderId="0" xfId="43" applyNumberFormat="1" applyFont="1"/>
    <xf numFmtId="0" fontId="21" fillId="0" borderId="0" xfId="43" applyFont="1"/>
    <xf numFmtId="49" fontId="26" fillId="0" borderId="0" xfId="43" applyNumberFormat="1" applyFont="1"/>
    <xf numFmtId="0" fontId="26" fillId="0" borderId="0" xfId="43" applyFont="1" applyAlignment="1">
      <alignment horizontal="center"/>
    </xf>
    <xf numFmtId="3" fontId="26" fillId="0" borderId="0" xfId="43" applyNumberFormat="1" applyFont="1" applyAlignment="1">
      <alignment horizontal="center"/>
    </xf>
    <xf numFmtId="49" fontId="27" fillId="0" borderId="0" xfId="44" applyNumberFormat="1" applyFont="1" applyFill="1" applyBorder="1"/>
    <xf numFmtId="0" fontId="27" fillId="0" borderId="0" xfId="44" quotePrefix="1" applyFont="1" applyFill="1" applyBorder="1" applyAlignment="1">
      <alignment horizontal="center"/>
    </xf>
    <xf numFmtId="3" fontId="27" fillId="0" borderId="0" xfId="44" quotePrefix="1" applyNumberFormat="1" applyFont="1" applyFill="1" applyBorder="1" applyAlignment="1">
      <alignment horizontal="center"/>
    </xf>
    <xf numFmtId="1" fontId="27" fillId="0" borderId="0" xfId="44" quotePrefix="1" applyNumberFormat="1" applyFont="1" applyFill="1" applyBorder="1" applyAlignment="1">
      <alignment horizontal="center"/>
    </xf>
    <xf numFmtId="49" fontId="27" fillId="0" borderId="0" xfId="44" quotePrefix="1" applyNumberFormat="1" applyFont="1" applyFill="1" applyBorder="1" applyAlignment="1">
      <alignment horizontal="center"/>
    </xf>
    <xf numFmtId="49" fontId="27" fillId="0" borderId="0" xfId="44" applyNumberFormat="1" applyFont="1" applyFill="1" applyBorder="1" applyAlignment="1">
      <alignment horizontal="center"/>
    </xf>
    <xf numFmtId="49" fontId="26" fillId="0" borderId="0" xfId="43" applyNumberFormat="1" applyFont="1" applyAlignment="1">
      <alignment horizontal="center"/>
    </xf>
    <xf numFmtId="49" fontId="26" fillId="0" borderId="0" xfId="44" applyNumberFormat="1" applyFont="1" applyFill="1" applyBorder="1"/>
    <xf numFmtId="3" fontId="26" fillId="0" borderId="0" xfId="29" applyNumberFormat="1" applyFont="1" applyFill="1" applyBorder="1" applyAlignment="1">
      <alignment horizontal="center"/>
    </xf>
    <xf numFmtId="0" fontId="27" fillId="0" borderId="0" xfId="44" applyFont="1" applyFill="1" applyBorder="1" applyAlignment="1">
      <alignment horizontal="center"/>
    </xf>
    <xf numFmtId="3" fontId="27" fillId="0" borderId="0" xfId="44" applyNumberFormat="1" applyFont="1" applyFill="1" applyBorder="1" applyAlignment="1">
      <alignment horizontal="center"/>
    </xf>
    <xf numFmtId="3" fontId="26" fillId="0" borderId="0" xfId="44" applyNumberFormat="1" applyFont="1" applyFill="1" applyBorder="1" applyAlignment="1">
      <alignment horizontal="center"/>
    </xf>
    <xf numFmtId="3" fontId="26" fillId="0" borderId="0" xfId="43" applyNumberFormat="1" applyFont="1"/>
    <xf numFmtId="3" fontId="28" fillId="0" borderId="0" xfId="43" applyNumberFormat="1" applyFont="1" applyAlignment="1">
      <alignment horizontal="center"/>
    </xf>
    <xf numFmtId="1" fontId="20" fillId="0" borderId="0" xfId="43" applyNumberFormat="1" applyFont="1"/>
    <xf numFmtId="0" fontId="27" fillId="0" borderId="0" xfId="43" applyFont="1" applyAlignment="1">
      <alignment horizontal="center"/>
    </xf>
    <xf numFmtId="0" fontId="26" fillId="0" borderId="0" xfId="44" applyFont="1" applyFill="1" applyBorder="1" applyAlignment="1">
      <alignment horizontal="center"/>
    </xf>
    <xf numFmtId="1" fontId="26" fillId="0" borderId="0" xfId="43" applyNumberFormat="1" applyFont="1" applyAlignment="1">
      <alignment horizontal="center"/>
    </xf>
    <xf numFmtId="3" fontId="26" fillId="0" borderId="0" xfId="28" applyNumberFormat="1" applyFont="1" applyFill="1" applyBorder="1" applyAlignment="1">
      <alignment horizontal="center"/>
    </xf>
    <xf numFmtId="49" fontId="27" fillId="0" borderId="8" xfId="43" applyNumberFormat="1" applyFont="1" applyBorder="1"/>
    <xf numFmtId="3" fontId="27" fillId="0" borderId="8" xfId="44" applyNumberFormat="1" applyFont="1" applyFill="1" applyBorder="1" applyAlignment="1">
      <alignment horizontal="center"/>
    </xf>
    <xf numFmtId="3" fontId="27" fillId="0" borderId="0" xfId="43" applyNumberFormat="1" applyFont="1" applyAlignment="1">
      <alignment horizontal="center"/>
    </xf>
    <xf numFmtId="0" fontId="29" fillId="0" borderId="0" xfId="43" applyFont="1" applyAlignment="1">
      <alignment horizontal="center"/>
    </xf>
    <xf numFmtId="3" fontId="28" fillId="0" borderId="0" xfId="29" applyNumberFormat="1" applyFont="1" applyFill="1" applyBorder="1" applyAlignment="1">
      <alignment horizontal="center"/>
    </xf>
    <xf numFmtId="49" fontId="27" fillId="0" borderId="8" xfId="44" applyNumberFormat="1" applyFont="1" applyFill="1" applyBorder="1"/>
    <xf numFmtId="3" fontId="27" fillId="0" borderId="8" xfId="29" applyNumberFormat="1" applyFont="1" applyFill="1" applyBorder="1" applyAlignment="1">
      <alignment horizontal="center"/>
    </xf>
    <xf numFmtId="0" fontId="30" fillId="0" borderId="0" xfId="43" applyFont="1" applyAlignment="1">
      <alignment horizontal="center"/>
    </xf>
    <xf numFmtId="0" fontId="27" fillId="0" borderId="8" xfId="43" applyFont="1" applyBorder="1" applyAlignment="1">
      <alignment horizontal="center"/>
    </xf>
    <xf numFmtId="0" fontId="26" fillId="0" borderId="0" xfId="43" applyFont="1"/>
    <xf numFmtId="0" fontId="27" fillId="0" borderId="0" xfId="43" applyFont="1"/>
    <xf numFmtId="166" fontId="28" fillId="0" borderId="0" xfId="0" applyNumberFormat="1" applyFont="1" applyAlignment="1">
      <alignment horizontal="center" vertical="center"/>
    </xf>
    <xf numFmtId="0" fontId="31" fillId="0" borderId="0" xfId="43" applyFont="1" applyAlignment="1">
      <alignment horizontal="center"/>
    </xf>
    <xf numFmtId="3" fontId="27" fillId="0" borderId="8" xfId="43" applyNumberFormat="1" applyFont="1" applyBorder="1" applyAlignment="1">
      <alignment horizontal="center"/>
    </xf>
    <xf numFmtId="0" fontId="27" fillId="0" borderId="8" xfId="44" applyFont="1" applyFill="1" applyBorder="1" applyAlignment="1">
      <alignment horizontal="center"/>
    </xf>
    <xf numFmtId="3" fontId="30" fillId="0" borderId="0" xfId="43" applyNumberFormat="1" applyFont="1" applyAlignment="1">
      <alignment horizontal="center"/>
    </xf>
    <xf numFmtId="3" fontId="30" fillId="0" borderId="0" xfId="43" applyNumberFormat="1" applyFont="1"/>
    <xf numFmtId="0" fontId="25" fillId="0" borderId="0" xfId="43" applyFont="1"/>
    <xf numFmtId="0" fontId="32" fillId="0" borderId="0" xfId="43" applyFont="1" applyAlignment="1">
      <alignment horizontal="center"/>
    </xf>
    <xf numFmtId="3" fontId="32" fillId="0" borderId="0" xfId="43" applyNumberFormat="1" applyFont="1" applyAlignment="1">
      <alignment horizontal="center"/>
    </xf>
    <xf numFmtId="3" fontId="32" fillId="0" borderId="0" xfId="43" applyNumberFormat="1" applyFont="1"/>
    <xf numFmtId="1" fontId="27" fillId="0" borderId="9" xfId="44" quotePrefix="1" applyNumberFormat="1" applyFont="1" applyFill="1" applyBorder="1" applyAlignment="1">
      <alignment horizontal="center"/>
    </xf>
    <xf numFmtId="3" fontId="34" fillId="0" borderId="0" xfId="0" applyNumberFormat="1" applyFont="1" applyAlignment="1">
      <alignment horizontal="center" vertical="center"/>
    </xf>
    <xf numFmtId="3" fontId="26" fillId="0" borderId="0" xfId="0" applyNumberFormat="1" applyFont="1" applyAlignment="1">
      <alignment horizontal="center"/>
    </xf>
    <xf numFmtId="49" fontId="33" fillId="0" borderId="0" xfId="43" applyNumberFormat="1" applyFont="1" applyAlignment="1">
      <alignment horizontal="left"/>
    </xf>
    <xf numFmtId="0" fontId="33" fillId="0" borderId="0" xfId="43" applyFont="1" applyAlignment="1">
      <alignment horizontal="left"/>
    </xf>
    <xf numFmtId="1" fontId="27" fillId="0" borderId="0" xfId="44" applyNumberFormat="1" applyFont="1" applyFill="1" applyBorder="1"/>
    <xf numFmtId="49" fontId="28" fillId="0" borderId="0" xfId="43" applyNumberFormat="1" applyFont="1" applyAlignment="1">
      <alignment horizontal="right"/>
    </xf>
    <xf numFmtId="0" fontId="28" fillId="0" borderId="0" xfId="0" quotePrefix="1" applyFont="1" applyAlignment="1">
      <alignment horizontal="left"/>
    </xf>
    <xf numFmtId="0" fontId="28" fillId="0" borderId="0" xfId="0" quotePrefix="1" applyFont="1" applyAlignment="1">
      <alignment horizontal="right" vertical="top"/>
    </xf>
    <xf numFmtId="0" fontId="26" fillId="0" borderId="0" xfId="0" applyFont="1" applyAlignment="1">
      <alignment horizontal="right" wrapText="1"/>
    </xf>
    <xf numFmtId="0" fontId="28" fillId="0" borderId="0" xfId="43" applyFont="1" applyAlignment="1">
      <alignment horizontal="right"/>
    </xf>
    <xf numFmtId="0" fontId="24" fillId="0" borderId="0" xfId="0" applyFont="1" applyAlignment="1">
      <alignment vertical="center"/>
    </xf>
    <xf numFmtId="0" fontId="24" fillId="0" borderId="0" xfId="0" applyFont="1"/>
    <xf numFmtId="0" fontId="26" fillId="24" borderId="0" xfId="43" applyFont="1" applyFill="1" applyAlignment="1">
      <alignment horizontal="center"/>
    </xf>
    <xf numFmtId="3" fontId="26" fillId="24" borderId="0" xfId="43" applyNumberFormat="1" applyFont="1" applyFill="1" applyAlignment="1">
      <alignment horizontal="center"/>
    </xf>
    <xf numFmtId="3" fontId="27" fillId="24" borderId="8" xfId="44" applyNumberFormat="1" applyFont="1" applyFill="1" applyBorder="1" applyAlignment="1">
      <alignment horizontal="center"/>
    </xf>
    <xf numFmtId="0" fontId="27" fillId="0" borderId="9" xfId="44" quotePrefix="1" applyNumberFormat="1" applyFont="1" applyFill="1" applyBorder="1" applyAlignment="1">
      <alignment horizontal="center"/>
    </xf>
    <xf numFmtId="0" fontId="26" fillId="0" borderId="0" xfId="0" applyFont="1" applyAlignment="1">
      <alignment horizontal="center" vertical="center"/>
    </xf>
    <xf numFmtId="0" fontId="27" fillId="0" borderId="8" xfId="44" applyNumberFormat="1" applyFont="1" applyFill="1" applyBorder="1" applyAlignment="1">
      <alignment horizontal="center"/>
    </xf>
    <xf numFmtId="0" fontId="28" fillId="0" borderId="0" xfId="43" applyFont="1" applyAlignment="1">
      <alignment horizontal="center"/>
    </xf>
    <xf numFmtId="0" fontId="27" fillId="0" borderId="8" xfId="29" applyNumberFormat="1" applyFont="1" applyFill="1" applyBorder="1" applyAlignment="1">
      <alignment horizontal="center"/>
    </xf>
    <xf numFmtId="0" fontId="27" fillId="0" borderId="0" xfId="44" applyNumberFormat="1" applyFont="1" applyFill="1" applyBorder="1" applyAlignment="1">
      <alignment horizontal="center"/>
    </xf>
    <xf numFmtId="0" fontId="26" fillId="0" borderId="0" xfId="44" applyNumberFormat="1" applyFont="1" applyFill="1" applyBorder="1" applyAlignment="1">
      <alignment horizontal="center"/>
    </xf>
    <xf numFmtId="0" fontId="30" fillId="0" borderId="0" xfId="43" applyFont="1"/>
    <xf numFmtId="0" fontId="32" fillId="0" borderId="0" xfId="43" applyFont="1"/>
    <xf numFmtId="49" fontId="32" fillId="0" borderId="0" xfId="43" applyNumberFormat="1" applyFont="1" applyAlignment="1">
      <alignment horizontal="center"/>
    </xf>
    <xf numFmtId="3" fontId="35" fillId="0" borderId="0" xfId="0" applyNumberFormat="1" applyFont="1" applyAlignment="1">
      <alignment horizontal="center"/>
    </xf>
    <xf numFmtId="3" fontId="34" fillId="0" borderId="0" xfId="0" applyNumberFormat="1" applyFont="1" applyBorder="1" applyAlignment="1">
      <alignment horizontal="center" vertical="center"/>
    </xf>
    <xf numFmtId="3" fontId="37" fillId="0" borderId="0" xfId="0" applyNumberFormat="1" applyFont="1" applyAlignment="1">
      <alignment horizontal="center" vertical="center"/>
    </xf>
    <xf numFmtId="3" fontId="36" fillId="0" borderId="0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_Enrollment_Table21 2001-Copy 2" xfId="29" xr:uid="{00000000-0005-0000-0000-00001C000000}"/>
    <cellStyle name="Comma0" xfId="30" xr:uid="{00000000-0005-0000-0000-00001D000000}"/>
    <cellStyle name="Currency0" xfId="31" xr:uid="{00000000-0005-0000-0000-00001E000000}"/>
    <cellStyle name="Date" xfId="32" xr:uid="{00000000-0005-0000-0000-00001F000000}"/>
    <cellStyle name="Explanatory Text" xfId="33" builtinId="53" customBuiltin="1"/>
    <cellStyle name="Fixed" xfId="34" xr:uid="{00000000-0005-0000-0000-000021000000}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Input" xfId="40" builtinId="20" customBuiltin="1"/>
    <cellStyle name="Linked Cell" xfId="41" builtinId="24" customBuiltin="1"/>
    <cellStyle name="Neutral" xfId="42" builtinId="28" customBuiltin="1"/>
    <cellStyle name="Normal" xfId="0" builtinId="0"/>
    <cellStyle name="Normal_Enrollment 2000" xfId="43" xr:uid="{00000000-0005-0000-0000-00002B000000}"/>
    <cellStyle name="Normal_Enrollment_Table21 2001-Copy 2" xfId="44" xr:uid="{00000000-0005-0000-0000-00002C000000}"/>
    <cellStyle name="Note" xfId="45" builtinId="10" customBuiltin="1"/>
    <cellStyle name="Output" xfId="46" builtinId="21" customBuiltin="1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0"/>
  <sheetViews>
    <sheetView tabSelected="1" topLeftCell="A67" zoomScale="90" zoomScaleNormal="90" workbookViewId="0">
      <selection activeCell="AB99" sqref="AB99"/>
    </sheetView>
  </sheetViews>
  <sheetFormatPr defaultColWidth="11.44140625" defaultRowHeight="14.4" x14ac:dyDescent="0.55000000000000004"/>
  <cols>
    <col min="1" max="1" width="38.71875" style="4" customWidth="1"/>
    <col min="2" max="2" width="0.1640625" style="5" hidden="1" customWidth="1"/>
    <col min="3" max="6" width="9.1640625" style="6" hidden="1" customWidth="1"/>
    <col min="7" max="7" width="11" style="6" hidden="1" customWidth="1"/>
    <col min="8" max="9" width="9.1640625" style="6" hidden="1" customWidth="1"/>
    <col min="10" max="10" width="12.27734375" style="6" hidden="1" customWidth="1"/>
    <col min="11" max="11" width="11.44140625" style="6" hidden="1" customWidth="1"/>
    <col min="12" max="12" width="1.27734375" style="6" hidden="1" customWidth="1"/>
    <col min="13" max="13" width="8.83203125" style="6" hidden="1" customWidth="1"/>
    <col min="14" max="14" width="8.27734375" style="5" hidden="1" customWidth="1"/>
    <col min="15" max="15" width="12" style="6" hidden="1" customWidth="1"/>
    <col min="16" max="16" width="8.44140625" style="6" hidden="1" customWidth="1"/>
    <col min="17" max="17" width="9.71875" style="19" hidden="1" customWidth="1"/>
    <col min="18" max="18" width="9" style="35" hidden="1" customWidth="1"/>
    <col min="19" max="19" width="8.27734375" style="35" bestFit="1" customWidth="1"/>
    <col min="20" max="20" width="8.27734375" style="5" bestFit="1" customWidth="1"/>
    <col min="21" max="21" width="8.27734375" style="35" bestFit="1" customWidth="1"/>
    <col min="22" max="22" width="9.1640625" style="5" customWidth="1"/>
    <col min="23" max="23" width="8.27734375" style="5" customWidth="1"/>
    <col min="24" max="24" width="8.71875" style="5" customWidth="1"/>
    <col min="25" max="25" width="9.1640625" style="5" customWidth="1"/>
    <col min="26" max="26" width="7.44140625" style="35" customWidth="1"/>
    <col min="27" max="27" width="8.83203125" style="5" customWidth="1"/>
    <col min="28" max="28" width="9.27734375" style="5" customWidth="1"/>
    <col min="29" max="29" width="11.44140625" style="1"/>
    <col min="30" max="30" width="0" style="1" hidden="1" customWidth="1"/>
    <col min="31" max="16384" width="11.44140625" style="1"/>
  </cols>
  <sheetData>
    <row r="1" spans="1:28" ht="18.3" x14ac:dyDescent="0.7">
      <c r="A1" s="50" t="s">
        <v>117</v>
      </c>
      <c r="N1" s="51"/>
    </row>
    <row r="3" spans="1:28" s="21" customFormat="1" ht="14.7" thickBot="1" x14ac:dyDescent="0.6">
      <c r="A3" s="52"/>
      <c r="B3" s="47" t="s">
        <v>0</v>
      </c>
      <c r="C3" s="47" t="s">
        <v>1</v>
      </c>
      <c r="D3" s="47" t="s">
        <v>2</v>
      </c>
      <c r="E3" s="47" t="s">
        <v>3</v>
      </c>
      <c r="F3" s="47">
        <v>2001</v>
      </c>
      <c r="G3" s="47">
        <v>2002</v>
      </c>
      <c r="H3" s="47">
        <v>2003</v>
      </c>
      <c r="I3" s="47">
        <v>2004</v>
      </c>
      <c r="J3" s="47">
        <v>2005</v>
      </c>
      <c r="K3" s="47">
        <v>2006</v>
      </c>
      <c r="L3" s="47">
        <v>2007</v>
      </c>
      <c r="M3" s="47" t="s">
        <v>4</v>
      </c>
      <c r="N3" s="47" t="s">
        <v>5</v>
      </c>
      <c r="O3" s="47" t="s">
        <v>6</v>
      </c>
      <c r="P3" s="47" t="s">
        <v>7</v>
      </c>
      <c r="Q3" s="47" t="s">
        <v>8</v>
      </c>
      <c r="R3" s="63" t="s">
        <v>9</v>
      </c>
      <c r="S3" s="63" t="s">
        <v>10</v>
      </c>
      <c r="T3" s="63" t="s">
        <v>11</v>
      </c>
      <c r="U3" s="63" t="s">
        <v>12</v>
      </c>
      <c r="V3" s="47" t="s">
        <v>13</v>
      </c>
      <c r="W3" s="47" t="s">
        <v>14</v>
      </c>
      <c r="X3" s="47" t="s">
        <v>15</v>
      </c>
      <c r="Y3" s="47" t="s">
        <v>16</v>
      </c>
      <c r="Z3" s="47" t="s">
        <v>17</v>
      </c>
      <c r="AA3" s="47" t="s">
        <v>113</v>
      </c>
      <c r="AB3" s="47" t="s">
        <v>118</v>
      </c>
    </row>
    <row r="4" spans="1:28" s="2" customFormat="1" x14ac:dyDescent="0.55000000000000004">
      <c r="A4" s="7" t="s">
        <v>18</v>
      </c>
      <c r="B4" s="11"/>
      <c r="C4" s="11"/>
      <c r="D4" s="11"/>
      <c r="E4" s="11"/>
      <c r="F4" s="11"/>
      <c r="G4" s="12"/>
      <c r="H4" s="12"/>
      <c r="I4" s="12"/>
      <c r="J4" s="12"/>
      <c r="K4" s="12"/>
      <c r="L4" s="12"/>
      <c r="M4" s="12"/>
      <c r="N4" s="13"/>
      <c r="O4" s="6"/>
      <c r="P4" s="6"/>
      <c r="Q4" s="19"/>
      <c r="R4" s="35"/>
      <c r="S4" s="35"/>
      <c r="T4" s="5"/>
      <c r="U4" s="35"/>
      <c r="V4" s="13"/>
      <c r="W4" s="13"/>
      <c r="X4" s="13"/>
      <c r="Y4" s="13"/>
      <c r="Z4" s="4"/>
      <c r="AA4" s="72"/>
      <c r="AB4" s="13"/>
    </row>
    <row r="5" spans="1:28" x14ac:dyDescent="0.55000000000000004">
      <c r="A5" s="4" t="s">
        <v>19</v>
      </c>
      <c r="B5" s="5">
        <v>25</v>
      </c>
      <c r="C5" s="6">
        <v>26</v>
      </c>
      <c r="D5" s="6">
        <v>21</v>
      </c>
      <c r="E5" s="6">
        <v>27</v>
      </c>
      <c r="F5" s="6">
        <v>28</v>
      </c>
      <c r="G5" s="6">
        <v>17</v>
      </c>
      <c r="H5" s="6">
        <f>15+5</f>
        <v>20</v>
      </c>
      <c r="I5" s="6">
        <v>23</v>
      </c>
      <c r="J5" s="6">
        <v>28</v>
      </c>
      <c r="K5" s="6">
        <v>30</v>
      </c>
      <c r="L5" s="6">
        <v>37</v>
      </c>
      <c r="M5" s="6">
        <v>29</v>
      </c>
      <c r="N5" s="6">
        <v>38</v>
      </c>
      <c r="O5" s="6">
        <v>32</v>
      </c>
      <c r="P5" s="6">
        <v>30</v>
      </c>
      <c r="Q5" s="6">
        <v>31</v>
      </c>
      <c r="R5" s="64">
        <v>23</v>
      </c>
      <c r="S5" s="5">
        <v>19</v>
      </c>
      <c r="T5" s="64">
        <v>15</v>
      </c>
      <c r="U5" s="5">
        <v>11</v>
      </c>
      <c r="V5" s="5">
        <v>16</v>
      </c>
      <c r="W5" s="5">
        <v>30</v>
      </c>
      <c r="X5" s="5">
        <v>21</v>
      </c>
      <c r="Y5" s="5">
        <v>19</v>
      </c>
      <c r="Z5" s="5">
        <v>19</v>
      </c>
      <c r="AA5" s="5">
        <v>14</v>
      </c>
      <c r="AB5" s="48">
        <v>14</v>
      </c>
    </row>
    <row r="6" spans="1:28" x14ac:dyDescent="0.55000000000000004">
      <c r="A6" s="14" t="s">
        <v>20</v>
      </c>
      <c r="B6" s="23">
        <v>14</v>
      </c>
      <c r="C6" s="18">
        <v>27</v>
      </c>
      <c r="D6" s="18">
        <v>41</v>
      </c>
      <c r="E6" s="18">
        <v>44</v>
      </c>
      <c r="F6" s="18">
        <v>43</v>
      </c>
      <c r="G6" s="18">
        <v>44</v>
      </c>
      <c r="H6" s="18">
        <v>51</v>
      </c>
      <c r="I6" s="18">
        <v>52</v>
      </c>
      <c r="J6" s="18">
        <v>46</v>
      </c>
      <c r="K6" s="18">
        <v>49</v>
      </c>
      <c r="L6" s="18">
        <v>52</v>
      </c>
      <c r="M6" s="18">
        <v>44</v>
      </c>
      <c r="N6" s="6">
        <v>45</v>
      </c>
      <c r="O6" s="6">
        <v>43</v>
      </c>
      <c r="P6" s="6">
        <v>47</v>
      </c>
      <c r="Q6" s="6">
        <v>48</v>
      </c>
      <c r="R6" s="64">
        <v>32</v>
      </c>
      <c r="S6" s="5">
        <v>21</v>
      </c>
      <c r="T6" s="64">
        <v>26</v>
      </c>
      <c r="U6" s="5">
        <v>17</v>
      </c>
      <c r="V6" s="5">
        <v>10</v>
      </c>
      <c r="W6" s="5">
        <v>13</v>
      </c>
      <c r="X6" s="5">
        <v>12</v>
      </c>
      <c r="Y6" s="48">
        <v>15</v>
      </c>
      <c r="Z6" s="5">
        <v>8</v>
      </c>
      <c r="AA6" s="5">
        <v>9</v>
      </c>
      <c r="AB6" s="48">
        <v>11</v>
      </c>
    </row>
    <row r="7" spans="1:28" x14ac:dyDescent="0.55000000000000004">
      <c r="A7" s="4" t="s">
        <v>21</v>
      </c>
      <c r="B7" s="5">
        <v>96</v>
      </c>
      <c r="C7" s="6">
        <v>92</v>
      </c>
      <c r="D7" s="6">
        <v>89</v>
      </c>
      <c r="E7" s="6">
        <v>89</v>
      </c>
      <c r="F7" s="6">
        <v>86</v>
      </c>
      <c r="G7" s="6">
        <v>83</v>
      </c>
      <c r="H7" s="6">
        <v>74</v>
      </c>
      <c r="I7" s="6">
        <v>60</v>
      </c>
      <c r="J7" s="6">
        <v>82</v>
      </c>
      <c r="K7" s="6">
        <v>88</v>
      </c>
      <c r="L7" s="6">
        <v>108</v>
      </c>
      <c r="M7" s="6">
        <v>103</v>
      </c>
      <c r="N7" s="6">
        <v>124</v>
      </c>
      <c r="O7" s="6">
        <v>129</v>
      </c>
      <c r="P7" s="6">
        <v>128</v>
      </c>
      <c r="Q7" s="6">
        <v>114</v>
      </c>
      <c r="R7" s="64">
        <v>98</v>
      </c>
      <c r="S7" s="5">
        <v>89</v>
      </c>
      <c r="T7" s="64">
        <v>98</v>
      </c>
      <c r="U7" s="5">
        <v>73</v>
      </c>
      <c r="V7" s="5">
        <v>81</v>
      </c>
      <c r="W7" s="5">
        <v>85</v>
      </c>
      <c r="X7" s="5">
        <v>82</v>
      </c>
      <c r="Y7" s="48">
        <v>71</v>
      </c>
      <c r="Z7" s="5">
        <v>80</v>
      </c>
      <c r="AA7" s="5">
        <v>78</v>
      </c>
      <c r="AB7" s="48">
        <v>83</v>
      </c>
    </row>
    <row r="8" spans="1:28" x14ac:dyDescent="0.55000000000000004">
      <c r="A8" s="4" t="s">
        <v>22</v>
      </c>
      <c r="B8" s="5">
        <v>11</v>
      </c>
      <c r="C8" s="6">
        <v>19</v>
      </c>
      <c r="D8" s="6">
        <v>12</v>
      </c>
      <c r="E8" s="6">
        <v>10</v>
      </c>
      <c r="F8" s="6">
        <v>14</v>
      </c>
      <c r="G8" s="6">
        <v>7</v>
      </c>
      <c r="H8" s="6">
        <v>6</v>
      </c>
      <c r="I8" s="6">
        <v>3</v>
      </c>
      <c r="J8" s="6">
        <v>1</v>
      </c>
      <c r="K8" s="6">
        <v>0</v>
      </c>
      <c r="L8" s="6">
        <v>2</v>
      </c>
      <c r="M8" s="6">
        <v>5</v>
      </c>
      <c r="N8" s="6">
        <v>5</v>
      </c>
      <c r="O8" s="6">
        <v>11</v>
      </c>
      <c r="P8" s="6">
        <v>11</v>
      </c>
      <c r="Q8" s="6">
        <v>7</v>
      </c>
      <c r="R8" s="64">
        <v>3</v>
      </c>
      <c r="S8" s="5">
        <v>1</v>
      </c>
      <c r="T8" s="64">
        <v>3</v>
      </c>
      <c r="U8" s="5">
        <v>2</v>
      </c>
      <c r="V8" s="5">
        <v>0</v>
      </c>
      <c r="W8" s="5">
        <v>1</v>
      </c>
      <c r="X8" s="5">
        <v>1</v>
      </c>
      <c r="Y8" s="49">
        <v>0</v>
      </c>
      <c r="Z8" s="5">
        <v>0</v>
      </c>
      <c r="AA8" s="5">
        <v>0</v>
      </c>
      <c r="AB8" s="48">
        <v>1</v>
      </c>
    </row>
    <row r="9" spans="1:28" x14ac:dyDescent="0.55000000000000004">
      <c r="A9" s="4" t="s">
        <v>23</v>
      </c>
      <c r="B9" s="5">
        <v>162</v>
      </c>
      <c r="C9" s="6">
        <v>187</v>
      </c>
      <c r="D9" s="6">
        <v>206</v>
      </c>
      <c r="E9" s="6">
        <v>202</v>
      </c>
      <c r="F9" s="6">
        <v>187</v>
      </c>
      <c r="G9" s="6">
        <v>188</v>
      </c>
      <c r="H9" s="6">
        <v>163</v>
      </c>
      <c r="I9" s="6">
        <v>151</v>
      </c>
      <c r="J9" s="6">
        <v>120</v>
      </c>
      <c r="K9" s="6">
        <v>124</v>
      </c>
      <c r="L9" s="6">
        <v>115</v>
      </c>
      <c r="M9" s="6">
        <v>121</v>
      </c>
      <c r="N9" s="6">
        <v>127</v>
      </c>
      <c r="O9" s="6">
        <v>122</v>
      </c>
      <c r="P9" s="6">
        <v>133</v>
      </c>
      <c r="Q9" s="6">
        <v>118</v>
      </c>
      <c r="R9" s="64">
        <v>104</v>
      </c>
      <c r="S9" s="5">
        <v>110</v>
      </c>
      <c r="T9" s="64">
        <v>120</v>
      </c>
      <c r="U9" s="5">
        <v>115</v>
      </c>
      <c r="V9" s="5">
        <v>121</v>
      </c>
      <c r="W9" s="5">
        <v>113</v>
      </c>
      <c r="X9" s="5">
        <v>96</v>
      </c>
      <c r="Y9" s="48">
        <v>95</v>
      </c>
      <c r="Z9" s="5">
        <v>99</v>
      </c>
      <c r="AA9" s="5">
        <v>110</v>
      </c>
      <c r="AB9" s="48">
        <v>119</v>
      </c>
    </row>
    <row r="10" spans="1:28" x14ac:dyDescent="0.55000000000000004">
      <c r="A10" s="4" t="s">
        <v>24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8</v>
      </c>
      <c r="O10" s="6">
        <v>26</v>
      </c>
      <c r="P10" s="6">
        <v>30</v>
      </c>
      <c r="Q10" s="6">
        <v>32</v>
      </c>
      <c r="R10" s="64">
        <v>40</v>
      </c>
      <c r="S10" s="5">
        <v>35</v>
      </c>
      <c r="T10" s="64">
        <v>31</v>
      </c>
      <c r="U10" s="5">
        <v>24</v>
      </c>
      <c r="V10" s="5">
        <v>26</v>
      </c>
      <c r="W10" s="5">
        <v>27</v>
      </c>
      <c r="X10" s="5">
        <v>33</v>
      </c>
      <c r="Y10" s="48">
        <v>34</v>
      </c>
      <c r="Z10" s="5">
        <v>35</v>
      </c>
      <c r="AA10" s="5">
        <v>33</v>
      </c>
      <c r="AB10" s="48">
        <v>19</v>
      </c>
    </row>
    <row r="11" spans="1:28" x14ac:dyDescent="0.55000000000000004">
      <c r="A11" s="4" t="s">
        <v>25</v>
      </c>
      <c r="B11" s="5" t="s">
        <v>26</v>
      </c>
      <c r="C11" s="6" t="s">
        <v>26</v>
      </c>
      <c r="D11" s="6" t="s">
        <v>26</v>
      </c>
      <c r="E11" s="6">
        <v>0</v>
      </c>
      <c r="F11" s="6">
        <v>10</v>
      </c>
      <c r="G11" s="6">
        <v>9</v>
      </c>
      <c r="H11" s="6">
        <v>10</v>
      </c>
      <c r="I11" s="6">
        <v>13</v>
      </c>
      <c r="J11" s="6">
        <v>11</v>
      </c>
      <c r="K11" s="6">
        <v>11</v>
      </c>
      <c r="L11" s="6">
        <v>14</v>
      </c>
      <c r="M11" s="6">
        <v>11</v>
      </c>
      <c r="N11" s="6">
        <v>11</v>
      </c>
      <c r="O11" s="6">
        <v>12</v>
      </c>
      <c r="P11" s="6">
        <v>13</v>
      </c>
      <c r="Q11" s="6">
        <v>11</v>
      </c>
      <c r="R11" s="64">
        <v>7</v>
      </c>
      <c r="S11" s="5">
        <v>4</v>
      </c>
      <c r="T11" s="64">
        <v>10</v>
      </c>
      <c r="U11" s="5">
        <v>10</v>
      </c>
      <c r="V11" s="5">
        <v>6</v>
      </c>
      <c r="W11" s="5">
        <v>6</v>
      </c>
      <c r="X11" s="5">
        <v>4</v>
      </c>
      <c r="Y11" s="5">
        <v>3</v>
      </c>
      <c r="Z11" s="5">
        <v>4</v>
      </c>
      <c r="AA11" s="5">
        <v>3</v>
      </c>
      <c r="AB11" s="48">
        <v>4</v>
      </c>
    </row>
    <row r="12" spans="1:28" x14ac:dyDescent="0.55000000000000004">
      <c r="A12" s="4" t="s">
        <v>27</v>
      </c>
      <c r="B12" s="5">
        <v>9</v>
      </c>
      <c r="C12" s="6">
        <v>13</v>
      </c>
      <c r="D12" s="6">
        <v>16</v>
      </c>
      <c r="E12" s="6">
        <v>14</v>
      </c>
      <c r="F12" s="6">
        <v>17</v>
      </c>
      <c r="G12" s="6">
        <v>16</v>
      </c>
      <c r="H12" s="6">
        <v>18</v>
      </c>
      <c r="I12" s="6">
        <v>9</v>
      </c>
      <c r="J12" s="6">
        <v>17</v>
      </c>
      <c r="K12" s="6">
        <v>23</v>
      </c>
      <c r="L12" s="6">
        <v>16</v>
      </c>
      <c r="M12" s="6">
        <v>20</v>
      </c>
      <c r="N12" s="6">
        <v>17</v>
      </c>
      <c r="O12" s="6">
        <v>17</v>
      </c>
      <c r="P12" s="6">
        <v>14</v>
      </c>
      <c r="Q12" s="6">
        <v>16</v>
      </c>
      <c r="R12" s="64">
        <v>11</v>
      </c>
      <c r="S12" s="5">
        <v>9</v>
      </c>
      <c r="T12" s="64">
        <v>10</v>
      </c>
      <c r="U12" s="5">
        <v>10</v>
      </c>
      <c r="V12" s="5">
        <v>9</v>
      </c>
      <c r="W12" s="5">
        <v>15</v>
      </c>
      <c r="X12" s="5">
        <v>16</v>
      </c>
      <c r="Y12" s="5">
        <v>19</v>
      </c>
      <c r="Z12" s="5">
        <v>16</v>
      </c>
      <c r="AA12" s="5">
        <v>15</v>
      </c>
      <c r="AB12" s="48">
        <v>13</v>
      </c>
    </row>
    <row r="13" spans="1:28" x14ac:dyDescent="0.55000000000000004">
      <c r="A13" s="4" t="s">
        <v>114</v>
      </c>
      <c r="M13" s="6" t="s">
        <v>26</v>
      </c>
      <c r="N13" s="6" t="s">
        <v>26</v>
      </c>
      <c r="O13" s="6" t="s">
        <v>26</v>
      </c>
      <c r="P13" s="6" t="s">
        <v>26</v>
      </c>
      <c r="Q13" s="6" t="s">
        <v>26</v>
      </c>
      <c r="R13" s="64">
        <v>165</v>
      </c>
      <c r="S13" s="5">
        <v>286</v>
      </c>
      <c r="T13" s="64">
        <v>309</v>
      </c>
      <c r="U13" s="5">
        <v>322</v>
      </c>
      <c r="V13" s="5">
        <v>351</v>
      </c>
      <c r="W13" s="5">
        <v>355</v>
      </c>
      <c r="X13" s="5">
        <v>317</v>
      </c>
      <c r="Y13" s="5">
        <v>268</v>
      </c>
      <c r="Z13" s="5">
        <v>245</v>
      </c>
      <c r="AA13" s="5">
        <v>209</v>
      </c>
      <c r="AB13" s="48">
        <v>278</v>
      </c>
    </row>
    <row r="14" spans="1:28" x14ac:dyDescent="0.55000000000000004">
      <c r="A14" s="4" t="s">
        <v>28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2</v>
      </c>
      <c r="K14" s="6">
        <v>15</v>
      </c>
      <c r="L14" s="6">
        <v>24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48">
        <v>0</v>
      </c>
    </row>
    <row r="15" spans="1:28" x14ac:dyDescent="0.55000000000000004">
      <c r="A15" s="4" t="s">
        <v>29</v>
      </c>
      <c r="B15" s="5">
        <v>24</v>
      </c>
      <c r="C15" s="6">
        <v>20</v>
      </c>
      <c r="D15" s="6">
        <v>15</v>
      </c>
      <c r="E15" s="6">
        <v>10</v>
      </c>
      <c r="F15" s="6">
        <v>28</v>
      </c>
      <c r="G15" s="6">
        <v>32</v>
      </c>
      <c r="H15" s="6">
        <v>51</v>
      </c>
      <c r="I15" s="6">
        <v>38</v>
      </c>
      <c r="J15" s="6">
        <v>43</v>
      </c>
      <c r="K15" s="6">
        <v>32</v>
      </c>
      <c r="L15" s="6">
        <v>23</v>
      </c>
      <c r="M15" s="6">
        <v>15</v>
      </c>
      <c r="N15" s="6">
        <v>8</v>
      </c>
      <c r="O15" s="6">
        <v>4</v>
      </c>
      <c r="P15" s="6">
        <v>1</v>
      </c>
      <c r="Q15" s="6">
        <v>0</v>
      </c>
      <c r="R15" s="5">
        <v>1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48">
        <v>0</v>
      </c>
    </row>
    <row r="16" spans="1:28" x14ac:dyDescent="0.55000000000000004">
      <c r="A16" s="4" t="s">
        <v>30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65</v>
      </c>
      <c r="L16" s="6">
        <v>101</v>
      </c>
      <c r="M16" s="6">
        <v>81</v>
      </c>
      <c r="N16" s="6">
        <v>53</v>
      </c>
      <c r="O16" s="6">
        <v>74</v>
      </c>
      <c r="P16" s="6">
        <v>33</v>
      </c>
      <c r="Q16" s="6">
        <v>15</v>
      </c>
      <c r="R16" s="5">
        <v>19</v>
      </c>
      <c r="S16" s="5">
        <v>12</v>
      </c>
      <c r="T16" s="5">
        <v>8</v>
      </c>
      <c r="U16" s="5">
        <v>4</v>
      </c>
      <c r="V16" s="5">
        <v>1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48">
        <v>0</v>
      </c>
    </row>
    <row r="17" spans="1:28" x14ac:dyDescent="0.55000000000000004">
      <c r="A17" s="14" t="s">
        <v>31</v>
      </c>
      <c r="B17" s="23">
        <v>35</v>
      </c>
      <c r="C17" s="18">
        <v>140</v>
      </c>
      <c r="D17" s="18">
        <v>263</v>
      </c>
      <c r="E17" s="18">
        <v>303</v>
      </c>
      <c r="F17" s="18">
        <v>322</v>
      </c>
      <c r="G17" s="18">
        <v>304</v>
      </c>
      <c r="H17" s="18">
        <v>294</v>
      </c>
      <c r="I17" s="18">
        <v>331</v>
      </c>
      <c r="J17" s="18">
        <v>318</v>
      </c>
      <c r="K17" s="18">
        <v>439</v>
      </c>
      <c r="L17" s="18">
        <v>522</v>
      </c>
      <c r="M17" s="18">
        <v>561</v>
      </c>
      <c r="N17" s="6">
        <v>605</v>
      </c>
      <c r="O17" s="6">
        <v>527</v>
      </c>
      <c r="P17" s="6">
        <v>559</v>
      </c>
      <c r="Q17" s="6">
        <v>569</v>
      </c>
      <c r="R17" s="64">
        <v>578</v>
      </c>
      <c r="S17" s="5">
        <v>556</v>
      </c>
      <c r="T17" s="64">
        <v>546</v>
      </c>
      <c r="U17" s="5">
        <v>532</v>
      </c>
      <c r="V17" s="5">
        <v>488</v>
      </c>
      <c r="W17" s="5">
        <v>544</v>
      </c>
      <c r="X17" s="5">
        <v>561</v>
      </c>
      <c r="Y17" s="48">
        <v>631</v>
      </c>
      <c r="Z17" s="5">
        <v>612</v>
      </c>
      <c r="AA17" s="5">
        <v>564</v>
      </c>
      <c r="AB17" s="48">
        <v>490</v>
      </c>
    </row>
    <row r="18" spans="1:28" x14ac:dyDescent="0.55000000000000004">
      <c r="A18" s="4" t="s">
        <v>32</v>
      </c>
      <c r="B18" s="5">
        <v>157</v>
      </c>
      <c r="C18" s="6">
        <v>178</v>
      </c>
      <c r="D18" s="6">
        <v>152</v>
      </c>
      <c r="E18" s="6">
        <v>172</v>
      </c>
      <c r="F18" s="6">
        <v>205</v>
      </c>
      <c r="G18" s="6">
        <v>178</v>
      </c>
      <c r="H18" s="6">
        <v>207</v>
      </c>
      <c r="I18" s="6">
        <v>189</v>
      </c>
      <c r="J18" s="6">
        <v>133</v>
      </c>
      <c r="K18" s="6">
        <v>154</v>
      </c>
      <c r="L18" s="6">
        <v>181</v>
      </c>
      <c r="M18" s="6">
        <v>197</v>
      </c>
      <c r="N18" s="6">
        <v>232</v>
      </c>
      <c r="O18" s="6">
        <v>256</v>
      </c>
      <c r="P18" s="6">
        <v>296</v>
      </c>
      <c r="Q18" s="6">
        <v>383</v>
      </c>
      <c r="R18" s="64">
        <v>429</v>
      </c>
      <c r="S18" s="5">
        <v>422</v>
      </c>
      <c r="T18" s="64">
        <v>432</v>
      </c>
      <c r="U18" s="5">
        <v>418</v>
      </c>
      <c r="V18" s="5">
        <v>405</v>
      </c>
      <c r="W18" s="5">
        <v>386</v>
      </c>
      <c r="X18" s="60">
        <v>367</v>
      </c>
      <c r="Y18" s="48">
        <v>318</v>
      </c>
      <c r="Z18" s="5">
        <v>264</v>
      </c>
      <c r="AA18" s="5">
        <v>270</v>
      </c>
      <c r="AB18" s="48">
        <v>333</v>
      </c>
    </row>
    <row r="19" spans="1:28" x14ac:dyDescent="0.55000000000000004">
      <c r="A19" s="4" t="s">
        <v>33</v>
      </c>
      <c r="B19" s="5">
        <v>451</v>
      </c>
      <c r="C19" s="6">
        <v>472</v>
      </c>
      <c r="D19" s="6">
        <v>495</v>
      </c>
      <c r="E19" s="6">
        <v>449</v>
      </c>
      <c r="F19" s="6">
        <v>481</v>
      </c>
      <c r="G19" s="6">
        <v>446</v>
      </c>
      <c r="H19" s="6">
        <v>434</v>
      </c>
      <c r="I19" s="6">
        <v>434</v>
      </c>
      <c r="J19" s="6">
        <v>416</v>
      </c>
      <c r="K19" s="6">
        <v>413</v>
      </c>
      <c r="L19" s="6">
        <v>425</v>
      </c>
      <c r="M19" s="6">
        <v>461</v>
      </c>
      <c r="N19" s="6">
        <v>468</v>
      </c>
      <c r="O19" s="6">
        <v>493</v>
      </c>
      <c r="P19" s="6">
        <v>422</v>
      </c>
      <c r="Q19" s="6">
        <v>405</v>
      </c>
      <c r="R19" s="64">
        <v>354</v>
      </c>
      <c r="S19" s="5">
        <v>361</v>
      </c>
      <c r="T19" s="64">
        <v>322</v>
      </c>
      <c r="U19" s="5">
        <v>309</v>
      </c>
      <c r="V19" s="5">
        <v>311</v>
      </c>
      <c r="W19" s="5">
        <v>319</v>
      </c>
      <c r="X19" s="5">
        <v>287</v>
      </c>
      <c r="Y19" s="48">
        <v>284</v>
      </c>
      <c r="Z19" s="5">
        <v>268</v>
      </c>
      <c r="AA19" s="5">
        <v>277</v>
      </c>
      <c r="AB19" s="48">
        <v>249</v>
      </c>
    </row>
    <row r="20" spans="1:28" x14ac:dyDescent="0.55000000000000004">
      <c r="A20" s="4" t="s">
        <v>34</v>
      </c>
      <c r="B20" s="5">
        <v>11</v>
      </c>
      <c r="C20" s="6">
        <v>15</v>
      </c>
      <c r="D20" s="6">
        <v>13</v>
      </c>
      <c r="E20" s="6">
        <v>18</v>
      </c>
      <c r="F20" s="6">
        <v>25</v>
      </c>
      <c r="G20" s="6">
        <v>12</v>
      </c>
      <c r="H20" s="6">
        <v>14</v>
      </c>
      <c r="I20" s="6">
        <v>12</v>
      </c>
      <c r="J20" s="6">
        <v>15</v>
      </c>
      <c r="K20" s="6">
        <v>15</v>
      </c>
      <c r="L20" s="6">
        <v>15</v>
      </c>
      <c r="M20" s="6">
        <v>19</v>
      </c>
      <c r="N20" s="6">
        <v>17</v>
      </c>
      <c r="O20" s="6">
        <v>17</v>
      </c>
      <c r="P20" s="6">
        <v>17</v>
      </c>
      <c r="Q20" s="6">
        <v>17</v>
      </c>
      <c r="R20" s="64">
        <v>17</v>
      </c>
      <c r="S20" s="5">
        <v>20</v>
      </c>
      <c r="T20" s="64">
        <v>19</v>
      </c>
      <c r="U20" s="5">
        <v>19</v>
      </c>
      <c r="V20" s="5">
        <v>24</v>
      </c>
      <c r="W20" s="5">
        <v>23</v>
      </c>
      <c r="X20" s="5">
        <v>20</v>
      </c>
      <c r="Y20" s="5">
        <v>11</v>
      </c>
      <c r="Z20" s="5">
        <v>16</v>
      </c>
      <c r="AA20" s="5">
        <v>11</v>
      </c>
      <c r="AB20" s="48">
        <v>12</v>
      </c>
    </row>
    <row r="21" spans="1:28" x14ac:dyDescent="0.55000000000000004">
      <c r="A21" s="4" t="s">
        <v>35</v>
      </c>
      <c r="B21" s="5">
        <v>27</v>
      </c>
      <c r="C21" s="6">
        <v>29</v>
      </c>
      <c r="D21" s="6">
        <v>32</v>
      </c>
      <c r="E21" s="6">
        <v>20</v>
      </c>
      <c r="F21" s="6">
        <v>15</v>
      </c>
      <c r="G21" s="6">
        <v>10</v>
      </c>
      <c r="H21" s="6">
        <v>17</v>
      </c>
      <c r="I21" s="6">
        <v>20</v>
      </c>
      <c r="J21" s="6">
        <v>8</v>
      </c>
      <c r="K21" s="6">
        <v>13</v>
      </c>
      <c r="L21" s="6">
        <v>19</v>
      </c>
      <c r="M21" s="6">
        <v>16</v>
      </c>
      <c r="N21" s="6">
        <v>16</v>
      </c>
      <c r="O21" s="6">
        <v>20</v>
      </c>
      <c r="P21" s="6">
        <v>31</v>
      </c>
      <c r="Q21" s="6">
        <v>35</v>
      </c>
      <c r="R21" s="64">
        <v>33</v>
      </c>
      <c r="S21" s="5">
        <v>27</v>
      </c>
      <c r="T21" s="64">
        <v>26</v>
      </c>
      <c r="U21" s="5">
        <v>20</v>
      </c>
      <c r="V21" s="5">
        <v>19</v>
      </c>
      <c r="W21" s="5">
        <v>15</v>
      </c>
      <c r="X21" s="5">
        <v>13</v>
      </c>
      <c r="Y21" s="5">
        <v>9</v>
      </c>
      <c r="Z21" s="5">
        <v>8</v>
      </c>
      <c r="AA21" s="5">
        <v>13</v>
      </c>
      <c r="AB21" s="48">
        <v>10</v>
      </c>
    </row>
    <row r="22" spans="1:28" ht="16.5" customHeight="1" x14ac:dyDescent="0.55000000000000004">
      <c r="A22" s="4" t="s">
        <v>36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5">
        <v>0</v>
      </c>
      <c r="S22" s="5">
        <v>0</v>
      </c>
      <c r="T22" s="64">
        <v>0</v>
      </c>
      <c r="U22" s="5">
        <v>7</v>
      </c>
      <c r="V22" s="5">
        <v>12</v>
      </c>
      <c r="W22" s="5">
        <v>14</v>
      </c>
      <c r="X22" s="5">
        <v>0</v>
      </c>
      <c r="Y22" s="5">
        <v>0</v>
      </c>
      <c r="Z22" s="5">
        <v>0</v>
      </c>
      <c r="AA22" s="5">
        <v>0</v>
      </c>
      <c r="AB22" s="48">
        <v>0</v>
      </c>
    </row>
    <row r="23" spans="1:28" x14ac:dyDescent="0.55000000000000004">
      <c r="A23" s="14" t="s">
        <v>106</v>
      </c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68"/>
      <c r="S23" s="69">
        <v>5</v>
      </c>
      <c r="T23" s="5">
        <v>19</v>
      </c>
      <c r="U23" s="5">
        <v>45</v>
      </c>
      <c r="V23" s="5">
        <v>51</v>
      </c>
      <c r="W23" s="5">
        <v>46</v>
      </c>
      <c r="X23" s="5">
        <v>42</v>
      </c>
      <c r="Y23" s="5">
        <v>40</v>
      </c>
      <c r="Z23" s="5">
        <v>32</v>
      </c>
      <c r="AA23" s="5">
        <v>33</v>
      </c>
      <c r="AB23" s="5">
        <v>36</v>
      </c>
    </row>
    <row r="24" spans="1:28" x14ac:dyDescent="0.55000000000000004">
      <c r="A24" s="4" t="s">
        <v>37</v>
      </c>
      <c r="B24" s="5">
        <v>189</v>
      </c>
      <c r="C24" s="6">
        <v>179</v>
      </c>
      <c r="D24" s="6">
        <v>189</v>
      </c>
      <c r="E24" s="6">
        <v>208</v>
      </c>
      <c r="F24" s="6">
        <v>180</v>
      </c>
      <c r="G24" s="6">
        <v>160</v>
      </c>
      <c r="H24" s="6">
        <v>166</v>
      </c>
      <c r="I24" s="6">
        <v>157</v>
      </c>
      <c r="J24" s="6">
        <v>158</v>
      </c>
      <c r="K24" s="6">
        <v>168</v>
      </c>
      <c r="L24" s="6">
        <v>200</v>
      </c>
      <c r="M24" s="6">
        <v>202</v>
      </c>
      <c r="N24" s="6">
        <v>200</v>
      </c>
      <c r="O24" s="6">
        <v>212</v>
      </c>
      <c r="P24" s="6">
        <v>191</v>
      </c>
      <c r="Q24" s="6">
        <v>189</v>
      </c>
      <c r="R24" s="5">
        <v>186</v>
      </c>
      <c r="S24" s="5">
        <v>161</v>
      </c>
      <c r="T24" s="64">
        <v>131</v>
      </c>
      <c r="U24" s="5">
        <v>116</v>
      </c>
      <c r="V24" s="5">
        <v>135</v>
      </c>
      <c r="W24" s="5">
        <v>123</v>
      </c>
      <c r="X24" s="5">
        <v>132</v>
      </c>
      <c r="Y24" s="48">
        <v>119</v>
      </c>
      <c r="Z24" s="5">
        <v>127</v>
      </c>
      <c r="AA24" s="5">
        <v>144</v>
      </c>
      <c r="AB24" s="49">
        <v>129</v>
      </c>
    </row>
    <row r="25" spans="1:28" x14ac:dyDescent="0.55000000000000004">
      <c r="A25" s="4" t="s">
        <v>38</v>
      </c>
      <c r="E25" s="6">
        <v>0</v>
      </c>
      <c r="F25" s="6">
        <v>1</v>
      </c>
      <c r="G25" s="6">
        <v>2</v>
      </c>
      <c r="H25" s="6">
        <v>4</v>
      </c>
      <c r="I25" s="6">
        <v>5</v>
      </c>
      <c r="J25" s="6">
        <v>16</v>
      </c>
      <c r="K25" s="6">
        <v>15</v>
      </c>
      <c r="L25" s="6">
        <v>28</v>
      </c>
      <c r="M25" s="6">
        <v>27</v>
      </c>
      <c r="N25" s="6">
        <v>26</v>
      </c>
      <c r="O25" s="6">
        <v>35</v>
      </c>
      <c r="P25" s="6">
        <v>42</v>
      </c>
      <c r="Q25" s="6">
        <v>36</v>
      </c>
      <c r="R25" s="5">
        <v>32</v>
      </c>
      <c r="S25" s="5">
        <v>21</v>
      </c>
      <c r="T25" s="64">
        <v>26</v>
      </c>
      <c r="U25" s="5">
        <v>21</v>
      </c>
      <c r="V25" s="5">
        <v>19</v>
      </c>
      <c r="W25" s="5">
        <v>17</v>
      </c>
      <c r="X25" s="5">
        <v>14</v>
      </c>
      <c r="Y25" s="48">
        <v>15</v>
      </c>
      <c r="Z25" s="5">
        <v>9</v>
      </c>
      <c r="AA25" s="5">
        <v>3</v>
      </c>
      <c r="AB25" s="48">
        <v>2</v>
      </c>
    </row>
    <row r="26" spans="1:28" x14ac:dyDescent="0.55000000000000004">
      <c r="A26" s="4" t="s">
        <v>39</v>
      </c>
      <c r="B26" s="5">
        <v>233</v>
      </c>
      <c r="C26" s="6">
        <v>198</v>
      </c>
      <c r="D26" s="6">
        <v>166</v>
      </c>
      <c r="E26" s="6">
        <v>144</v>
      </c>
      <c r="F26" s="6">
        <f>166+5</f>
        <v>171</v>
      </c>
      <c r="G26" s="6">
        <f>183+1</f>
        <v>184</v>
      </c>
      <c r="H26" s="6">
        <v>164</v>
      </c>
      <c r="I26" s="6">
        <v>145</v>
      </c>
      <c r="J26" s="6">
        <v>151</v>
      </c>
      <c r="K26" s="6">
        <v>143</v>
      </c>
      <c r="L26" s="6">
        <v>142</v>
      </c>
      <c r="M26" s="6">
        <v>98</v>
      </c>
      <c r="N26" s="6">
        <v>53</v>
      </c>
      <c r="O26" s="6">
        <v>32</v>
      </c>
      <c r="P26" s="6">
        <v>77</v>
      </c>
      <c r="Q26" s="6">
        <v>109</v>
      </c>
      <c r="R26" s="5">
        <v>148</v>
      </c>
      <c r="S26" s="5">
        <v>160</v>
      </c>
      <c r="T26" s="5">
        <v>151</v>
      </c>
      <c r="U26" s="5">
        <f>158+2</f>
        <v>160</v>
      </c>
      <c r="V26" s="5">
        <f>145+3</f>
        <v>148</v>
      </c>
      <c r="W26" s="5">
        <v>118</v>
      </c>
      <c r="X26" s="5">
        <v>112</v>
      </c>
      <c r="Y26" s="48">
        <v>104</v>
      </c>
      <c r="Z26" s="5">
        <v>85</v>
      </c>
      <c r="AA26" s="5">
        <v>83</v>
      </c>
      <c r="AB26" s="48">
        <v>86</v>
      </c>
    </row>
    <row r="27" spans="1:28" x14ac:dyDescent="0.55000000000000004">
      <c r="A27" s="4" t="s">
        <v>40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5">
        <v>0</v>
      </c>
      <c r="S27" s="5">
        <v>0</v>
      </c>
      <c r="T27" s="5">
        <v>0</v>
      </c>
      <c r="U27" s="5">
        <v>0</v>
      </c>
      <c r="V27" s="5">
        <v>65</v>
      </c>
      <c r="W27" s="5">
        <v>110</v>
      </c>
      <c r="X27" s="5">
        <v>130</v>
      </c>
      <c r="Y27" s="5">
        <v>136</v>
      </c>
      <c r="Z27" s="5">
        <v>126</v>
      </c>
      <c r="AA27" s="5">
        <v>122</v>
      </c>
      <c r="AB27" s="48">
        <v>116</v>
      </c>
    </row>
    <row r="28" spans="1:28" x14ac:dyDescent="0.55000000000000004">
      <c r="A28" s="4" t="s">
        <v>41</v>
      </c>
      <c r="B28" s="5">
        <v>12</v>
      </c>
      <c r="C28" s="6">
        <v>8</v>
      </c>
      <c r="D28" s="6">
        <v>9</v>
      </c>
      <c r="E28" s="6">
        <v>5</v>
      </c>
      <c r="F28" s="6">
        <v>11</v>
      </c>
      <c r="G28" s="6">
        <v>15</v>
      </c>
      <c r="H28" s="6">
        <v>7</v>
      </c>
      <c r="I28" s="6">
        <v>6</v>
      </c>
      <c r="J28" s="6">
        <v>8</v>
      </c>
      <c r="K28" s="6">
        <v>16</v>
      </c>
      <c r="L28" s="6">
        <v>14</v>
      </c>
      <c r="M28" s="6">
        <v>8</v>
      </c>
      <c r="N28" s="6">
        <v>9</v>
      </c>
      <c r="O28" s="6">
        <v>8</v>
      </c>
      <c r="P28" s="6">
        <v>7</v>
      </c>
      <c r="Q28" s="61">
        <v>7</v>
      </c>
      <c r="R28" s="5">
        <v>8</v>
      </c>
      <c r="S28" s="5">
        <v>10</v>
      </c>
      <c r="T28" s="64">
        <v>8</v>
      </c>
      <c r="U28" s="5">
        <v>5</v>
      </c>
      <c r="V28" s="5">
        <v>7</v>
      </c>
      <c r="W28" s="5">
        <v>7</v>
      </c>
      <c r="X28" s="5">
        <v>5</v>
      </c>
      <c r="Y28" s="48">
        <v>2</v>
      </c>
      <c r="Z28" s="5">
        <v>5</v>
      </c>
      <c r="AA28" s="5">
        <v>5</v>
      </c>
      <c r="AB28" s="48">
        <v>6</v>
      </c>
    </row>
    <row r="29" spans="1:28" x14ac:dyDescent="0.55000000000000004">
      <c r="A29" s="4" t="s">
        <v>42</v>
      </c>
      <c r="B29" s="5">
        <v>20</v>
      </c>
      <c r="C29" s="6">
        <v>23</v>
      </c>
      <c r="D29" s="6">
        <v>16</v>
      </c>
      <c r="E29" s="6">
        <v>20</v>
      </c>
      <c r="F29" s="6">
        <v>23</v>
      </c>
      <c r="G29" s="6">
        <v>22</v>
      </c>
      <c r="H29" s="6">
        <v>14</v>
      </c>
      <c r="I29" s="6">
        <v>13</v>
      </c>
      <c r="J29" s="6">
        <v>19</v>
      </c>
      <c r="K29" s="6">
        <v>19</v>
      </c>
      <c r="L29" s="6">
        <v>19</v>
      </c>
      <c r="M29" s="6">
        <v>8</v>
      </c>
      <c r="N29" s="6">
        <v>9</v>
      </c>
      <c r="O29" s="6">
        <v>7</v>
      </c>
      <c r="P29" s="6">
        <v>13</v>
      </c>
      <c r="Q29" s="6">
        <v>12</v>
      </c>
      <c r="R29" s="5">
        <v>7</v>
      </c>
      <c r="S29" s="5">
        <v>3</v>
      </c>
      <c r="T29" s="5">
        <v>2</v>
      </c>
      <c r="U29" s="5">
        <v>4</v>
      </c>
      <c r="V29" s="5">
        <v>16</v>
      </c>
      <c r="W29" s="5">
        <v>21</v>
      </c>
      <c r="X29" s="5">
        <v>10</v>
      </c>
      <c r="Y29" s="48">
        <v>11</v>
      </c>
      <c r="Z29" s="5">
        <v>11</v>
      </c>
      <c r="AA29" s="5">
        <v>11</v>
      </c>
      <c r="AB29" s="48">
        <v>17</v>
      </c>
    </row>
    <row r="30" spans="1:28" x14ac:dyDescent="0.55000000000000004">
      <c r="A30" s="4" t="s">
        <v>43</v>
      </c>
      <c r="B30" s="5">
        <v>55</v>
      </c>
      <c r="C30" s="6">
        <v>58</v>
      </c>
      <c r="D30" s="6">
        <v>57</v>
      </c>
      <c r="E30" s="6">
        <v>63</v>
      </c>
      <c r="F30" s="6">
        <v>54</v>
      </c>
      <c r="G30" s="6">
        <v>54</v>
      </c>
      <c r="H30" s="6">
        <v>41</v>
      </c>
      <c r="I30" s="6">
        <v>43</v>
      </c>
      <c r="J30" s="6">
        <v>45</v>
      </c>
      <c r="K30" s="6">
        <v>54</v>
      </c>
      <c r="L30" s="6">
        <v>53</v>
      </c>
      <c r="M30" s="6">
        <v>55</v>
      </c>
      <c r="N30" s="6">
        <v>64</v>
      </c>
      <c r="O30" s="6">
        <v>70</v>
      </c>
      <c r="P30" s="6">
        <v>84</v>
      </c>
      <c r="Q30" s="6">
        <v>87</v>
      </c>
      <c r="R30" s="5">
        <v>85</v>
      </c>
      <c r="S30" s="5">
        <v>85</v>
      </c>
      <c r="T30" s="64">
        <v>82</v>
      </c>
      <c r="U30" s="5">
        <v>92</v>
      </c>
      <c r="V30" s="5">
        <v>92</v>
      </c>
      <c r="W30" s="5">
        <v>78</v>
      </c>
      <c r="X30" s="5">
        <v>70</v>
      </c>
      <c r="Y30" s="5">
        <v>63</v>
      </c>
      <c r="Z30" s="5">
        <v>55</v>
      </c>
      <c r="AA30" s="5">
        <v>69</v>
      </c>
      <c r="AB30" s="48">
        <v>71</v>
      </c>
    </row>
    <row r="31" spans="1:28" x14ac:dyDescent="0.55000000000000004">
      <c r="A31" s="4" t="s">
        <v>44</v>
      </c>
      <c r="B31" s="5">
        <v>55</v>
      </c>
      <c r="C31" s="6">
        <v>58</v>
      </c>
      <c r="D31" s="6">
        <v>69</v>
      </c>
      <c r="E31" s="6">
        <v>60</v>
      </c>
      <c r="F31" s="6">
        <v>64</v>
      </c>
      <c r="G31" s="6">
        <v>55</v>
      </c>
      <c r="H31" s="6">
        <v>56</v>
      </c>
      <c r="I31" s="6">
        <v>56</v>
      </c>
      <c r="J31" s="6">
        <v>59</v>
      </c>
      <c r="K31" s="6">
        <v>62</v>
      </c>
      <c r="L31" s="6">
        <v>69</v>
      </c>
      <c r="M31" s="6">
        <v>88</v>
      </c>
      <c r="N31" s="6">
        <v>70</v>
      </c>
      <c r="O31" s="6">
        <v>65</v>
      </c>
      <c r="P31" s="6">
        <v>70</v>
      </c>
      <c r="Q31" s="6">
        <v>54</v>
      </c>
      <c r="R31" s="5">
        <v>52</v>
      </c>
      <c r="S31" s="5">
        <v>48</v>
      </c>
      <c r="T31" s="64">
        <v>54</v>
      </c>
      <c r="U31" s="5">
        <v>53</v>
      </c>
      <c r="V31" s="5">
        <v>41</v>
      </c>
      <c r="W31" s="5">
        <v>38</v>
      </c>
      <c r="X31" s="5">
        <v>36</v>
      </c>
      <c r="Y31" s="5">
        <v>34</v>
      </c>
      <c r="Z31" s="5">
        <v>36</v>
      </c>
      <c r="AA31" s="5">
        <v>26</v>
      </c>
      <c r="AB31" s="48">
        <v>35</v>
      </c>
    </row>
    <row r="32" spans="1:28" x14ac:dyDescent="0.55000000000000004">
      <c r="A32" s="4" t="s">
        <v>45</v>
      </c>
      <c r="B32" s="5">
        <v>6</v>
      </c>
      <c r="C32" s="6">
        <v>10</v>
      </c>
      <c r="D32" s="6">
        <v>12</v>
      </c>
      <c r="E32" s="6">
        <v>12</v>
      </c>
      <c r="F32" s="6">
        <v>20</v>
      </c>
      <c r="G32" s="6">
        <v>9</v>
      </c>
      <c r="H32" s="6">
        <v>10</v>
      </c>
      <c r="I32" s="6">
        <v>8</v>
      </c>
      <c r="J32" s="6">
        <v>9</v>
      </c>
      <c r="K32" s="6">
        <v>4</v>
      </c>
      <c r="L32" s="6">
        <v>9</v>
      </c>
      <c r="M32" s="6">
        <v>14</v>
      </c>
      <c r="N32" s="6">
        <v>18</v>
      </c>
      <c r="O32" s="6">
        <v>17</v>
      </c>
      <c r="P32" s="6">
        <v>16</v>
      </c>
      <c r="Q32" s="6">
        <v>11</v>
      </c>
      <c r="R32" s="5">
        <v>12</v>
      </c>
      <c r="S32" s="5">
        <v>15</v>
      </c>
      <c r="T32" s="64">
        <v>20</v>
      </c>
      <c r="U32" s="5">
        <v>15</v>
      </c>
      <c r="V32" s="5">
        <v>10</v>
      </c>
      <c r="W32" s="5">
        <v>13</v>
      </c>
      <c r="X32" s="5">
        <v>15</v>
      </c>
      <c r="Y32" s="5">
        <v>11</v>
      </c>
      <c r="Z32" s="5">
        <v>13</v>
      </c>
      <c r="AA32" s="5">
        <v>15</v>
      </c>
      <c r="AB32" s="48">
        <v>12</v>
      </c>
    </row>
    <row r="33" spans="1:28" x14ac:dyDescent="0.55000000000000004">
      <c r="A33" s="4" t="s">
        <v>46</v>
      </c>
      <c r="B33" s="5">
        <v>242</v>
      </c>
      <c r="C33" s="6">
        <v>250</v>
      </c>
      <c r="D33" s="6">
        <v>225</v>
      </c>
      <c r="E33" s="6">
        <v>231</v>
      </c>
      <c r="F33" s="6">
        <v>235</v>
      </c>
      <c r="G33" s="6">
        <v>269</v>
      </c>
      <c r="H33" s="6">
        <v>270</v>
      </c>
      <c r="I33" s="6">
        <v>274</v>
      </c>
      <c r="J33" s="6">
        <v>259</v>
      </c>
      <c r="K33" s="6">
        <v>249</v>
      </c>
      <c r="L33" s="6">
        <v>265</v>
      </c>
      <c r="M33" s="6">
        <v>283</v>
      </c>
      <c r="N33" s="6">
        <v>296</v>
      </c>
      <c r="O33" s="6">
        <v>288</v>
      </c>
      <c r="P33" s="6">
        <v>280</v>
      </c>
      <c r="Q33" s="6">
        <v>302</v>
      </c>
      <c r="R33" s="5">
        <v>292</v>
      </c>
      <c r="S33" s="5">
        <v>283</v>
      </c>
      <c r="T33" s="64">
        <v>289</v>
      </c>
      <c r="U33" s="5">
        <v>290</v>
      </c>
      <c r="V33" s="5">
        <v>258</v>
      </c>
      <c r="W33" s="5">
        <v>243</v>
      </c>
      <c r="X33" s="5">
        <v>267</v>
      </c>
      <c r="Y33" s="5">
        <v>267</v>
      </c>
      <c r="Z33" s="5">
        <v>239</v>
      </c>
      <c r="AA33" s="5">
        <v>226</v>
      </c>
      <c r="AB33" s="48">
        <v>206</v>
      </c>
    </row>
    <row r="34" spans="1:28" ht="13.5" customHeight="1" x14ac:dyDescent="0.55000000000000004">
      <c r="A34" s="4" t="s">
        <v>47</v>
      </c>
      <c r="B34" s="5">
        <v>558</v>
      </c>
      <c r="C34" s="6">
        <v>561</v>
      </c>
      <c r="D34" s="6">
        <v>591</v>
      </c>
      <c r="E34" s="6">
        <v>560</v>
      </c>
      <c r="F34" s="6">
        <v>586</v>
      </c>
      <c r="G34" s="6">
        <v>611</v>
      </c>
      <c r="H34" s="6">
        <v>562</v>
      </c>
      <c r="I34" s="6">
        <v>541</v>
      </c>
      <c r="J34" s="6">
        <v>534</v>
      </c>
      <c r="K34" s="6">
        <v>598</v>
      </c>
      <c r="L34" s="6">
        <v>599</v>
      </c>
      <c r="M34" s="6">
        <v>685</v>
      </c>
      <c r="N34" s="6">
        <v>732</v>
      </c>
      <c r="O34" s="6">
        <v>791</v>
      </c>
      <c r="P34" s="6">
        <v>836</v>
      </c>
      <c r="Q34" s="6">
        <v>873</v>
      </c>
      <c r="R34" s="5">
        <v>923</v>
      </c>
      <c r="S34" s="5">
        <v>951</v>
      </c>
      <c r="T34" s="64">
        <v>951</v>
      </c>
      <c r="U34" s="5">
        <v>951</v>
      </c>
      <c r="V34" s="5">
        <v>929</v>
      </c>
      <c r="W34" s="5">
        <v>942</v>
      </c>
      <c r="X34" s="6">
        <v>1010</v>
      </c>
      <c r="Y34" s="48">
        <v>1101</v>
      </c>
      <c r="Z34" s="6">
        <v>1169</v>
      </c>
      <c r="AA34" s="6">
        <v>1209</v>
      </c>
      <c r="AB34" s="48">
        <v>1187</v>
      </c>
    </row>
    <row r="35" spans="1:28" ht="14.25" customHeight="1" x14ac:dyDescent="0.55000000000000004">
      <c r="A35" s="4" t="s">
        <v>48</v>
      </c>
      <c r="B35" s="5">
        <v>165</v>
      </c>
      <c r="C35" s="6">
        <v>169</v>
      </c>
      <c r="D35" s="6">
        <v>185</v>
      </c>
      <c r="E35" s="6">
        <v>184</v>
      </c>
      <c r="F35" s="6">
        <v>176</v>
      </c>
      <c r="G35" s="6">
        <v>171</v>
      </c>
      <c r="H35" s="6">
        <v>156</v>
      </c>
      <c r="I35" s="6">
        <v>130</v>
      </c>
      <c r="J35" s="6">
        <v>119</v>
      </c>
      <c r="K35" s="6">
        <v>138</v>
      </c>
      <c r="L35" s="6">
        <v>168</v>
      </c>
      <c r="M35" s="6">
        <v>151</v>
      </c>
      <c r="N35" s="6">
        <v>166</v>
      </c>
      <c r="O35" s="6">
        <f>4+169</f>
        <v>173</v>
      </c>
      <c r="P35" s="6">
        <f>4+166</f>
        <v>170</v>
      </c>
      <c r="Q35" s="6">
        <f>7+186</f>
        <v>193</v>
      </c>
      <c r="R35" s="5">
        <f>5+209</f>
        <v>214</v>
      </c>
      <c r="S35" s="5">
        <f>6+202</f>
        <v>208</v>
      </c>
      <c r="T35" s="64">
        <f>5+168</f>
        <v>173</v>
      </c>
      <c r="U35" s="5">
        <f>6+149</f>
        <v>155</v>
      </c>
      <c r="V35" s="5">
        <f>139+4</f>
        <v>143</v>
      </c>
      <c r="W35" s="5">
        <f>5+125</f>
        <v>130</v>
      </c>
      <c r="X35" s="5">
        <f>5+123</f>
        <v>128</v>
      </c>
      <c r="Y35" s="48">
        <f>2+101</f>
        <v>103</v>
      </c>
      <c r="Z35" s="5">
        <f>4+67</f>
        <v>71</v>
      </c>
      <c r="AA35" s="5">
        <v>29</v>
      </c>
      <c r="AB35" s="48">
        <v>10</v>
      </c>
    </row>
    <row r="36" spans="1:28" ht="9.6" hidden="1" customHeight="1" x14ac:dyDescent="0.55000000000000004">
      <c r="A36" s="4" t="s">
        <v>49</v>
      </c>
      <c r="M36" s="6">
        <v>1</v>
      </c>
      <c r="N36" s="6">
        <v>0</v>
      </c>
      <c r="O36" s="6">
        <v>0</v>
      </c>
      <c r="P36" s="6">
        <v>0</v>
      </c>
      <c r="Q36" s="6">
        <v>0</v>
      </c>
      <c r="R36" s="5">
        <v>0</v>
      </c>
      <c r="S36" s="5">
        <v>0</v>
      </c>
      <c r="T36" s="64">
        <v>0</v>
      </c>
      <c r="U36" s="5">
        <v>0</v>
      </c>
      <c r="Z36" s="5"/>
      <c r="AB36" s="48"/>
    </row>
    <row r="37" spans="1:28" s="3" customFormat="1" x14ac:dyDescent="0.55000000000000004">
      <c r="A37" s="4" t="s">
        <v>50</v>
      </c>
      <c r="B37" s="5">
        <v>256</v>
      </c>
      <c r="C37" s="6">
        <v>237</v>
      </c>
      <c r="D37" s="6">
        <v>225</v>
      </c>
      <c r="E37" s="6">
        <v>206</v>
      </c>
      <c r="F37" s="5">
        <v>208</v>
      </c>
      <c r="G37" s="6">
        <v>202</v>
      </c>
      <c r="H37" s="6">
        <v>204</v>
      </c>
      <c r="I37" s="6">
        <v>195</v>
      </c>
      <c r="J37" s="6">
        <v>196</v>
      </c>
      <c r="K37" s="6">
        <v>223</v>
      </c>
      <c r="L37" s="6">
        <v>266</v>
      </c>
      <c r="M37" s="6">
        <v>268</v>
      </c>
      <c r="N37" s="6">
        <v>239</v>
      </c>
      <c r="O37" s="6">
        <v>252</v>
      </c>
      <c r="P37" s="6">
        <v>228</v>
      </c>
      <c r="Q37" s="6">
        <v>223</v>
      </c>
      <c r="R37" s="5">
        <v>248</v>
      </c>
      <c r="S37" s="5">
        <v>233</v>
      </c>
      <c r="T37" s="64">
        <v>211</v>
      </c>
      <c r="U37" s="5">
        <v>195</v>
      </c>
      <c r="V37" s="5">
        <v>162</v>
      </c>
      <c r="W37" s="5">
        <v>145</v>
      </c>
      <c r="X37" s="5">
        <v>162</v>
      </c>
      <c r="Y37" s="5">
        <v>151</v>
      </c>
      <c r="Z37" s="5">
        <v>164</v>
      </c>
      <c r="AA37" s="5">
        <v>187</v>
      </c>
      <c r="AB37" s="48">
        <v>153</v>
      </c>
    </row>
    <row r="38" spans="1:28" x14ac:dyDescent="0.55000000000000004">
      <c r="A38" s="4" t="s">
        <v>51</v>
      </c>
      <c r="B38" s="5">
        <v>58</v>
      </c>
      <c r="C38" s="6">
        <v>68</v>
      </c>
      <c r="D38" s="6">
        <v>83</v>
      </c>
      <c r="E38" s="6">
        <v>52</v>
      </c>
      <c r="F38" s="6">
        <v>55</v>
      </c>
      <c r="G38" s="6">
        <v>58</v>
      </c>
      <c r="H38" s="6">
        <v>60</v>
      </c>
      <c r="I38" s="6">
        <v>52</v>
      </c>
      <c r="J38" s="6">
        <v>45</v>
      </c>
      <c r="K38" s="6">
        <v>47</v>
      </c>
      <c r="L38" s="6">
        <v>48</v>
      </c>
      <c r="M38" s="6">
        <v>45</v>
      </c>
      <c r="N38" s="6">
        <v>65</v>
      </c>
      <c r="O38" s="6">
        <v>76</v>
      </c>
      <c r="P38" s="6">
        <v>63</v>
      </c>
      <c r="Q38" s="6">
        <v>62</v>
      </c>
      <c r="R38" s="5">
        <v>59</v>
      </c>
      <c r="S38" s="5">
        <v>60</v>
      </c>
      <c r="T38" s="64">
        <v>57</v>
      </c>
      <c r="U38" s="5">
        <v>46</v>
      </c>
      <c r="V38" s="5">
        <v>43</v>
      </c>
      <c r="W38" s="5">
        <v>42</v>
      </c>
      <c r="X38" s="5">
        <v>44</v>
      </c>
      <c r="Y38" s="5">
        <v>32</v>
      </c>
      <c r="Z38" s="5">
        <v>26</v>
      </c>
      <c r="AA38" s="5">
        <v>22</v>
      </c>
      <c r="AB38" s="48">
        <v>16</v>
      </c>
    </row>
    <row r="39" spans="1:28" x14ac:dyDescent="0.55000000000000004">
      <c r="A39" s="4" t="s">
        <v>52</v>
      </c>
      <c r="B39" s="5">
        <v>64</v>
      </c>
      <c r="C39" s="6">
        <v>80</v>
      </c>
      <c r="D39" s="6">
        <v>88</v>
      </c>
      <c r="E39" s="6">
        <v>82</v>
      </c>
      <c r="F39" s="6">
        <v>89</v>
      </c>
      <c r="G39" s="6">
        <v>98</v>
      </c>
      <c r="H39" s="6">
        <v>91</v>
      </c>
      <c r="I39" s="6">
        <v>53</v>
      </c>
      <c r="J39" s="6">
        <v>56</v>
      </c>
      <c r="K39" s="6">
        <v>46</v>
      </c>
      <c r="L39" s="6">
        <v>31</v>
      </c>
      <c r="M39" s="6">
        <v>46</v>
      </c>
      <c r="N39" s="6">
        <v>61</v>
      </c>
      <c r="O39" s="6">
        <v>79</v>
      </c>
      <c r="P39" s="6">
        <v>73</v>
      </c>
      <c r="Q39" s="6">
        <v>76</v>
      </c>
      <c r="R39" s="5">
        <v>73</v>
      </c>
      <c r="S39" s="5">
        <v>75</v>
      </c>
      <c r="T39" s="64">
        <v>70</v>
      </c>
      <c r="U39" s="5">
        <v>65</v>
      </c>
      <c r="V39" s="5">
        <v>60</v>
      </c>
      <c r="W39" s="5">
        <v>63</v>
      </c>
      <c r="X39" s="5">
        <v>61</v>
      </c>
      <c r="Y39" s="5">
        <v>62</v>
      </c>
      <c r="Z39" s="5">
        <v>60</v>
      </c>
      <c r="AA39" s="5">
        <v>57</v>
      </c>
      <c r="AB39" s="74">
        <v>54</v>
      </c>
    </row>
    <row r="40" spans="1:28" x14ac:dyDescent="0.55000000000000004">
      <c r="A40" s="4" t="s">
        <v>53</v>
      </c>
      <c r="B40" s="5">
        <v>23</v>
      </c>
      <c r="C40" s="6">
        <v>25</v>
      </c>
      <c r="D40" s="6">
        <v>21</v>
      </c>
      <c r="E40" s="6">
        <v>21</v>
      </c>
      <c r="F40" s="6">
        <v>23</v>
      </c>
      <c r="G40" s="6">
        <v>21</v>
      </c>
      <c r="H40" s="6">
        <v>13</v>
      </c>
      <c r="I40" s="6">
        <v>20</v>
      </c>
      <c r="J40" s="24">
        <f>20+2</f>
        <v>22</v>
      </c>
      <c r="K40" s="6">
        <v>25</v>
      </c>
      <c r="L40" s="6">
        <v>18</v>
      </c>
      <c r="M40" s="6">
        <v>24</v>
      </c>
      <c r="N40" s="6">
        <v>28</v>
      </c>
      <c r="O40" s="6">
        <v>23</v>
      </c>
      <c r="P40" s="6">
        <v>23</v>
      </c>
      <c r="Q40" s="6">
        <v>28</v>
      </c>
      <c r="R40" s="5">
        <v>28</v>
      </c>
      <c r="S40" s="5">
        <v>33</v>
      </c>
      <c r="T40" s="64">
        <v>28</v>
      </c>
      <c r="U40" s="5">
        <v>41</v>
      </c>
      <c r="V40" s="5">
        <v>39</v>
      </c>
      <c r="W40" s="5">
        <v>40</v>
      </c>
      <c r="X40" s="5">
        <v>35</v>
      </c>
      <c r="Y40" s="5">
        <v>30</v>
      </c>
      <c r="Z40" s="5">
        <v>26</v>
      </c>
      <c r="AA40" s="5">
        <v>31</v>
      </c>
      <c r="AB40" s="48">
        <v>32</v>
      </c>
    </row>
    <row r="41" spans="1:28" x14ac:dyDescent="0.55000000000000004">
      <c r="A41" s="4" t="s">
        <v>54</v>
      </c>
      <c r="B41" s="5">
        <v>14</v>
      </c>
      <c r="C41" s="6">
        <v>11</v>
      </c>
      <c r="D41" s="6">
        <v>10</v>
      </c>
      <c r="E41" s="6">
        <v>19</v>
      </c>
      <c r="F41" s="6">
        <v>14</v>
      </c>
      <c r="G41" s="6">
        <v>14</v>
      </c>
      <c r="H41" s="6">
        <v>12</v>
      </c>
      <c r="I41" s="6">
        <v>17</v>
      </c>
      <c r="J41" s="6">
        <v>8</v>
      </c>
      <c r="K41" s="6">
        <v>9</v>
      </c>
      <c r="L41" s="6">
        <v>8</v>
      </c>
      <c r="M41" s="6">
        <v>4</v>
      </c>
      <c r="N41" s="6">
        <v>7</v>
      </c>
      <c r="O41" s="6">
        <v>2</v>
      </c>
      <c r="P41" s="6">
        <v>1</v>
      </c>
      <c r="Q41" s="6">
        <v>3</v>
      </c>
      <c r="R41" s="5">
        <v>1</v>
      </c>
      <c r="S41" s="5">
        <v>3</v>
      </c>
      <c r="T41" s="5">
        <v>1</v>
      </c>
      <c r="U41" s="5">
        <v>0</v>
      </c>
      <c r="V41" s="5">
        <v>3</v>
      </c>
      <c r="W41" s="5">
        <v>1</v>
      </c>
      <c r="X41" s="5">
        <v>1</v>
      </c>
      <c r="Y41" s="5">
        <v>0</v>
      </c>
      <c r="Z41" s="5">
        <v>0</v>
      </c>
      <c r="AA41" s="5">
        <v>0</v>
      </c>
      <c r="AB41" s="48">
        <v>0</v>
      </c>
    </row>
    <row r="42" spans="1:28" x14ac:dyDescent="0.55000000000000004">
      <c r="A42" s="4" t="s">
        <v>55</v>
      </c>
      <c r="B42" s="6">
        <v>1606</v>
      </c>
      <c r="C42" s="6">
        <v>1588</v>
      </c>
      <c r="D42" s="6">
        <v>1755</v>
      </c>
      <c r="E42" s="6">
        <v>1717</v>
      </c>
      <c r="F42" s="6">
        <v>1729</v>
      </c>
      <c r="G42" s="6">
        <v>1587</v>
      </c>
      <c r="H42" s="6">
        <v>1490</v>
      </c>
      <c r="I42" s="6">
        <v>1313</v>
      </c>
      <c r="J42" s="6">
        <v>1341</v>
      </c>
      <c r="K42" s="6">
        <v>1434</v>
      </c>
      <c r="L42" s="6">
        <v>1458</v>
      </c>
      <c r="M42" s="6">
        <v>1466</v>
      </c>
      <c r="N42" s="6">
        <v>1264</v>
      </c>
      <c r="O42" s="6">
        <v>1296</v>
      </c>
      <c r="P42" s="25">
        <v>1236</v>
      </c>
      <c r="Q42" s="6">
        <v>1091</v>
      </c>
      <c r="R42" s="5">
        <v>933</v>
      </c>
      <c r="S42" s="5">
        <v>833</v>
      </c>
      <c r="T42" s="5">
        <v>894</v>
      </c>
      <c r="U42" s="5">
        <v>857</v>
      </c>
      <c r="V42" s="5">
        <v>826</v>
      </c>
      <c r="W42" s="5">
        <v>782</v>
      </c>
      <c r="X42" s="5">
        <v>705</v>
      </c>
      <c r="Y42" s="60">
        <v>621</v>
      </c>
      <c r="Z42" s="60">
        <v>515</v>
      </c>
      <c r="AA42" s="5">
        <v>456</v>
      </c>
      <c r="AB42" s="48">
        <v>330</v>
      </c>
    </row>
    <row r="43" spans="1:28" x14ac:dyDescent="0.55000000000000004">
      <c r="A43" s="26" t="s">
        <v>56</v>
      </c>
      <c r="B43" s="27"/>
      <c r="C43" s="27"/>
      <c r="D43" s="27" t="e">
        <f>SUM(#REF!,D41,D42,D7:D28,D31:D39)</f>
        <v>#REF!</v>
      </c>
      <c r="E43" s="27">
        <f t="shared" ref="E43:Y43" si="0">SUM(E5:E42)</f>
        <v>4942</v>
      </c>
      <c r="F43" s="27">
        <f t="shared" si="0"/>
        <v>5100</v>
      </c>
      <c r="G43" s="27">
        <f t="shared" si="0"/>
        <v>4878</v>
      </c>
      <c r="H43" s="27">
        <f t="shared" si="0"/>
        <v>4679</v>
      </c>
      <c r="I43" s="27">
        <f t="shared" si="0"/>
        <v>4363</v>
      </c>
      <c r="J43" s="27">
        <f t="shared" si="0"/>
        <v>4285</v>
      </c>
      <c r="K43" s="27">
        <f t="shared" si="0"/>
        <v>4721</v>
      </c>
      <c r="L43" s="27">
        <f t="shared" si="0"/>
        <v>5049</v>
      </c>
      <c r="M43" s="27">
        <f t="shared" si="0"/>
        <v>5156</v>
      </c>
      <c r="N43" s="27">
        <f t="shared" si="0"/>
        <v>5081</v>
      </c>
      <c r="O43" s="27">
        <f t="shared" si="0"/>
        <v>5209</v>
      </c>
      <c r="P43" s="27">
        <f t="shared" si="0"/>
        <v>5175</v>
      </c>
      <c r="Q43" s="27">
        <f t="shared" si="0"/>
        <v>5157</v>
      </c>
      <c r="R43" s="65">
        <f t="shared" si="0"/>
        <v>5215</v>
      </c>
      <c r="S43" s="65">
        <f t="shared" si="0"/>
        <v>5159</v>
      </c>
      <c r="T43" s="65">
        <f t="shared" si="0"/>
        <v>5142</v>
      </c>
      <c r="U43" s="65">
        <f t="shared" si="0"/>
        <v>5004</v>
      </c>
      <c r="V43" s="27">
        <f t="shared" si="0"/>
        <v>4927</v>
      </c>
      <c r="W43" s="62">
        <f t="shared" si="0"/>
        <v>4905</v>
      </c>
      <c r="X43" s="27">
        <f t="shared" si="0"/>
        <v>4809</v>
      </c>
      <c r="Y43" s="27">
        <f t="shared" si="0"/>
        <v>4679</v>
      </c>
      <c r="Z43" s="27">
        <f>SUM(Z5:Z42)</f>
        <v>4443</v>
      </c>
      <c r="AA43" s="27">
        <f>SUM(AA5:AA42)</f>
        <v>4334</v>
      </c>
      <c r="AB43" s="27">
        <f>SUM(AB5:AB42)</f>
        <v>4134</v>
      </c>
    </row>
    <row r="44" spans="1:28" x14ac:dyDescent="0.55000000000000004">
      <c r="A44" s="7" t="s">
        <v>57</v>
      </c>
      <c r="B44" s="8"/>
      <c r="C44" s="9"/>
      <c r="D44" s="9"/>
      <c r="E44" s="9"/>
      <c r="F44" s="9"/>
      <c r="G44" s="10"/>
      <c r="H44" s="10"/>
      <c r="I44" s="10"/>
      <c r="J44" s="10"/>
      <c r="K44" s="10"/>
      <c r="L44" s="10"/>
      <c r="M44" s="10"/>
      <c r="R44" s="5"/>
      <c r="AB44" s="48"/>
    </row>
    <row r="45" spans="1:28" x14ac:dyDescent="0.55000000000000004">
      <c r="A45" s="4" t="s">
        <v>58</v>
      </c>
      <c r="B45" s="5">
        <v>41</v>
      </c>
      <c r="C45" s="6">
        <v>55</v>
      </c>
      <c r="D45" s="6">
        <v>68</v>
      </c>
      <c r="E45" s="6">
        <v>77</v>
      </c>
      <c r="F45" s="6">
        <v>84</v>
      </c>
      <c r="G45" s="6">
        <v>83</v>
      </c>
      <c r="H45" s="6">
        <v>82</v>
      </c>
      <c r="I45" s="6">
        <v>97</v>
      </c>
      <c r="J45" s="6">
        <v>100</v>
      </c>
      <c r="K45" s="6">
        <v>120</v>
      </c>
      <c r="L45" s="6">
        <v>150</v>
      </c>
      <c r="M45" s="6">
        <v>176</v>
      </c>
      <c r="N45" s="6">
        <v>193</v>
      </c>
      <c r="O45" s="6">
        <v>209</v>
      </c>
      <c r="P45" s="6">
        <v>220</v>
      </c>
      <c r="Q45" s="6">
        <v>215</v>
      </c>
      <c r="R45" s="5">
        <v>211</v>
      </c>
      <c r="S45" s="5">
        <v>241</v>
      </c>
      <c r="T45" s="64">
        <v>230</v>
      </c>
      <c r="U45" s="5">
        <v>223</v>
      </c>
      <c r="V45" s="5">
        <v>217</v>
      </c>
      <c r="W45" s="5">
        <v>211</v>
      </c>
      <c r="X45" s="5">
        <v>214</v>
      </c>
      <c r="Y45" s="48">
        <v>202</v>
      </c>
      <c r="Z45" s="5">
        <v>222</v>
      </c>
      <c r="AA45" s="5">
        <v>203</v>
      </c>
      <c r="AB45" s="48">
        <v>207</v>
      </c>
    </row>
    <row r="46" spans="1:28" x14ac:dyDescent="0.55000000000000004">
      <c r="A46" s="4" t="s">
        <v>59</v>
      </c>
      <c r="B46" s="5">
        <v>341</v>
      </c>
      <c r="C46" s="6">
        <v>353</v>
      </c>
      <c r="D46" s="6">
        <v>351</v>
      </c>
      <c r="E46" s="6">
        <v>365</v>
      </c>
      <c r="F46" s="6">
        <v>348</v>
      </c>
      <c r="G46" s="6">
        <v>375</v>
      </c>
      <c r="H46" s="6">
        <v>386</v>
      </c>
      <c r="I46" s="6">
        <v>387</v>
      </c>
      <c r="J46" s="6">
        <v>408</v>
      </c>
      <c r="K46" s="6">
        <v>449</v>
      </c>
      <c r="L46" s="6">
        <v>517</v>
      </c>
      <c r="M46" s="6">
        <v>568</v>
      </c>
      <c r="N46" s="6">
        <v>642</v>
      </c>
      <c r="O46" s="6">
        <v>707</v>
      </c>
      <c r="P46" s="6">
        <v>769</v>
      </c>
      <c r="Q46" s="6">
        <v>874</v>
      </c>
      <c r="R46" s="5">
        <v>969</v>
      </c>
      <c r="S46" s="5">
        <v>1025</v>
      </c>
      <c r="T46" s="64">
        <v>1114</v>
      </c>
      <c r="U46" s="5">
        <v>1179</v>
      </c>
      <c r="V46" s="6">
        <v>1260</v>
      </c>
      <c r="W46" s="6">
        <v>1351</v>
      </c>
      <c r="X46" s="6">
        <v>1303</v>
      </c>
      <c r="Y46" s="48">
        <v>1339</v>
      </c>
      <c r="Z46" s="48">
        <v>1336</v>
      </c>
      <c r="AA46" s="6">
        <v>1257</v>
      </c>
      <c r="AB46" s="48">
        <v>1292</v>
      </c>
    </row>
    <row r="47" spans="1:28" x14ac:dyDescent="0.55000000000000004">
      <c r="A47" s="4" t="s">
        <v>60</v>
      </c>
      <c r="B47" s="5">
        <v>51</v>
      </c>
      <c r="C47" s="6">
        <v>58</v>
      </c>
      <c r="D47" s="6">
        <v>59</v>
      </c>
      <c r="E47" s="6">
        <v>46</v>
      </c>
      <c r="F47" s="6">
        <v>49</v>
      </c>
      <c r="G47" s="6">
        <v>44</v>
      </c>
      <c r="H47" s="6">
        <v>37</v>
      </c>
      <c r="I47" s="6">
        <v>44</v>
      </c>
      <c r="J47" s="6">
        <v>53</v>
      </c>
      <c r="K47" s="6">
        <v>60</v>
      </c>
      <c r="L47" s="6">
        <v>62</v>
      </c>
      <c r="M47" s="6">
        <v>63</v>
      </c>
      <c r="N47" s="6">
        <v>66</v>
      </c>
      <c r="O47" s="6">
        <v>76</v>
      </c>
      <c r="P47" s="6">
        <v>78</v>
      </c>
      <c r="Q47" s="6">
        <v>116</v>
      </c>
      <c r="R47" s="5">
        <v>120</v>
      </c>
      <c r="S47" s="5">
        <v>115</v>
      </c>
      <c r="T47" s="64">
        <v>119</v>
      </c>
      <c r="U47" s="5">
        <v>96</v>
      </c>
      <c r="V47" s="5">
        <v>102</v>
      </c>
      <c r="W47" s="5">
        <v>102</v>
      </c>
      <c r="X47" s="5">
        <v>94</v>
      </c>
      <c r="Y47" s="48">
        <v>92</v>
      </c>
      <c r="Z47" s="5">
        <v>70</v>
      </c>
      <c r="AA47" s="5">
        <v>75</v>
      </c>
      <c r="AB47" s="48">
        <v>77</v>
      </c>
    </row>
    <row r="48" spans="1:28" x14ac:dyDescent="0.55000000000000004">
      <c r="A48" s="4" t="s">
        <v>115</v>
      </c>
      <c r="N48" s="6" t="s">
        <v>26</v>
      </c>
      <c r="O48" s="6" t="s">
        <v>26</v>
      </c>
      <c r="P48" s="6" t="s">
        <v>26</v>
      </c>
      <c r="Q48" s="6" t="s">
        <v>26</v>
      </c>
      <c r="R48" s="5">
        <v>5</v>
      </c>
      <c r="S48" s="5">
        <v>16</v>
      </c>
      <c r="T48" s="64">
        <v>32</v>
      </c>
      <c r="U48" s="5">
        <v>37</v>
      </c>
      <c r="V48" s="5">
        <v>44</v>
      </c>
      <c r="W48" s="5">
        <v>48</v>
      </c>
      <c r="X48" s="5">
        <v>54</v>
      </c>
      <c r="Y48" s="48">
        <v>61</v>
      </c>
      <c r="Z48" s="5">
        <v>81</v>
      </c>
      <c r="AA48" s="5">
        <v>80</v>
      </c>
      <c r="AB48" s="48">
        <v>90</v>
      </c>
    </row>
    <row r="49" spans="1:28" x14ac:dyDescent="0.55000000000000004">
      <c r="A49" s="4" t="s">
        <v>61</v>
      </c>
      <c r="B49" s="5">
        <v>396</v>
      </c>
      <c r="C49" s="6">
        <v>465</v>
      </c>
      <c r="D49" s="6">
        <v>542</v>
      </c>
      <c r="E49" s="6">
        <v>558</v>
      </c>
      <c r="F49" s="6">
        <v>578</v>
      </c>
      <c r="G49" s="6">
        <v>480</v>
      </c>
      <c r="H49" s="6">
        <v>358</v>
      </c>
      <c r="I49" s="6">
        <v>249</v>
      </c>
      <c r="J49" s="6">
        <v>202</v>
      </c>
      <c r="K49" s="6">
        <v>191</v>
      </c>
      <c r="L49" s="6">
        <v>189</v>
      </c>
      <c r="M49" s="6">
        <v>189</v>
      </c>
      <c r="N49" s="6">
        <v>165</v>
      </c>
      <c r="O49" s="6">
        <v>183</v>
      </c>
      <c r="P49" s="6">
        <v>218</v>
      </c>
      <c r="Q49" s="6">
        <v>264</v>
      </c>
      <c r="R49" s="5">
        <v>314</v>
      </c>
      <c r="S49" s="5">
        <v>371</v>
      </c>
      <c r="T49" s="64">
        <v>441</v>
      </c>
      <c r="U49" s="5">
        <v>532</v>
      </c>
      <c r="V49" s="5">
        <v>573</v>
      </c>
      <c r="W49" s="5">
        <v>644</v>
      </c>
      <c r="X49" s="5">
        <v>664</v>
      </c>
      <c r="Y49" s="48">
        <v>704</v>
      </c>
      <c r="Z49" s="5">
        <v>748</v>
      </c>
      <c r="AA49" s="5">
        <v>924</v>
      </c>
      <c r="AB49" s="48">
        <v>1045</v>
      </c>
    </row>
    <row r="50" spans="1:28" x14ac:dyDescent="0.55000000000000004">
      <c r="A50" s="4" t="s">
        <v>62</v>
      </c>
      <c r="N50" s="6"/>
      <c r="P50" s="6">
        <v>0</v>
      </c>
      <c r="Q50" s="6">
        <v>0</v>
      </c>
      <c r="R50" s="5">
        <v>0</v>
      </c>
      <c r="S50" s="5">
        <v>0</v>
      </c>
      <c r="T50" s="64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48">
        <v>0</v>
      </c>
    </row>
    <row r="51" spans="1:28" x14ac:dyDescent="0.55000000000000004">
      <c r="A51" s="4" t="s">
        <v>63</v>
      </c>
      <c r="M51" s="6" t="s">
        <v>26</v>
      </c>
      <c r="N51" s="6" t="s">
        <v>26</v>
      </c>
      <c r="O51" s="6" t="s">
        <v>26</v>
      </c>
      <c r="P51" s="6" t="s">
        <v>26</v>
      </c>
      <c r="Q51" s="6">
        <v>5</v>
      </c>
      <c r="R51" s="5">
        <v>15</v>
      </c>
      <c r="S51" s="5">
        <v>41</v>
      </c>
      <c r="T51" s="64">
        <v>67</v>
      </c>
      <c r="U51" s="5">
        <v>94</v>
      </c>
      <c r="V51" s="5">
        <v>107</v>
      </c>
      <c r="W51" s="5">
        <v>109</v>
      </c>
      <c r="X51" s="5">
        <v>118</v>
      </c>
      <c r="Y51" s="48">
        <v>111</v>
      </c>
      <c r="Z51" s="5">
        <v>116</v>
      </c>
      <c r="AA51" s="5">
        <v>135</v>
      </c>
      <c r="AB51" s="48">
        <v>159</v>
      </c>
    </row>
    <row r="52" spans="1:28" x14ac:dyDescent="0.55000000000000004">
      <c r="A52" s="4" t="s">
        <v>64</v>
      </c>
      <c r="B52" s="5">
        <v>48</v>
      </c>
      <c r="C52" s="6">
        <v>59</v>
      </c>
      <c r="D52" s="6">
        <v>57</v>
      </c>
      <c r="E52" s="6">
        <v>63</v>
      </c>
      <c r="F52" s="6">
        <v>58</v>
      </c>
      <c r="G52" s="6">
        <v>54</v>
      </c>
      <c r="H52" s="6">
        <v>61</v>
      </c>
      <c r="I52" s="6">
        <v>59</v>
      </c>
      <c r="J52" s="6">
        <v>53</v>
      </c>
      <c r="K52" s="6">
        <v>60</v>
      </c>
      <c r="L52" s="6">
        <v>69</v>
      </c>
      <c r="M52" s="6">
        <v>73</v>
      </c>
      <c r="N52" s="6">
        <v>83</v>
      </c>
      <c r="O52" s="6">
        <v>87</v>
      </c>
      <c r="P52" s="6">
        <v>77</v>
      </c>
      <c r="Q52" s="6">
        <v>76</v>
      </c>
      <c r="R52" s="5">
        <v>49</v>
      </c>
      <c r="S52" s="5">
        <v>33</v>
      </c>
      <c r="T52" s="64">
        <v>13</v>
      </c>
      <c r="U52" s="5">
        <v>8</v>
      </c>
      <c r="V52" s="5">
        <v>5</v>
      </c>
      <c r="W52" s="5">
        <v>3</v>
      </c>
      <c r="X52" s="5">
        <v>1</v>
      </c>
      <c r="Y52" s="48">
        <v>1</v>
      </c>
      <c r="Z52" s="5">
        <v>0</v>
      </c>
      <c r="AA52" s="5">
        <v>0</v>
      </c>
      <c r="AB52" s="48">
        <v>0</v>
      </c>
    </row>
    <row r="53" spans="1:28" x14ac:dyDescent="0.55000000000000004">
      <c r="A53" s="4" t="s">
        <v>65</v>
      </c>
      <c r="B53" s="5">
        <v>10</v>
      </c>
      <c r="C53" s="6">
        <v>7</v>
      </c>
      <c r="D53" s="6">
        <v>12</v>
      </c>
      <c r="E53" s="6">
        <v>9</v>
      </c>
      <c r="F53" s="6">
        <v>9</v>
      </c>
      <c r="G53" s="6">
        <v>9</v>
      </c>
      <c r="H53" s="6">
        <v>10</v>
      </c>
      <c r="I53" s="6">
        <v>5</v>
      </c>
      <c r="J53" s="6">
        <v>7</v>
      </c>
      <c r="K53" s="6">
        <v>12</v>
      </c>
      <c r="L53" s="6">
        <v>9</v>
      </c>
      <c r="M53" s="6">
        <v>10</v>
      </c>
      <c r="N53" s="6">
        <v>10</v>
      </c>
      <c r="O53" s="6">
        <v>18</v>
      </c>
      <c r="P53" s="6">
        <v>20</v>
      </c>
      <c r="Q53" s="6">
        <v>24</v>
      </c>
      <c r="R53" s="5">
        <v>34</v>
      </c>
      <c r="S53" s="5">
        <v>43</v>
      </c>
      <c r="T53" s="64">
        <v>78</v>
      </c>
      <c r="U53" s="5">
        <v>81</v>
      </c>
      <c r="V53" s="5">
        <v>78</v>
      </c>
      <c r="W53" s="5">
        <v>74</v>
      </c>
      <c r="X53" s="5">
        <v>62</v>
      </c>
      <c r="Y53" s="48">
        <v>58</v>
      </c>
      <c r="Z53" s="5">
        <v>54</v>
      </c>
      <c r="AA53" s="5">
        <v>57</v>
      </c>
      <c r="AB53" s="74">
        <v>76</v>
      </c>
    </row>
    <row r="54" spans="1:28" x14ac:dyDescent="0.55000000000000004">
      <c r="A54" s="4" t="s">
        <v>66</v>
      </c>
      <c r="F54" s="6">
        <v>0</v>
      </c>
      <c r="I54" s="6" t="s">
        <v>26</v>
      </c>
      <c r="J54" s="6" t="s">
        <v>26</v>
      </c>
      <c r="K54" s="6" t="s">
        <v>26</v>
      </c>
      <c r="L54" s="6" t="s">
        <v>26</v>
      </c>
      <c r="M54" s="6">
        <v>3</v>
      </c>
      <c r="N54" s="6">
        <v>42</v>
      </c>
      <c r="O54" s="6">
        <v>96</v>
      </c>
      <c r="P54" s="6">
        <v>119</v>
      </c>
      <c r="Q54" s="6">
        <v>153</v>
      </c>
      <c r="R54" s="5">
        <v>186</v>
      </c>
      <c r="S54" s="5">
        <v>238</v>
      </c>
      <c r="T54" s="64">
        <v>251</v>
      </c>
      <c r="U54" s="5">
        <v>297</v>
      </c>
      <c r="V54" s="5">
        <v>351</v>
      </c>
      <c r="W54" s="5">
        <v>366</v>
      </c>
      <c r="X54" s="5">
        <v>380</v>
      </c>
      <c r="Y54" s="5">
        <v>365</v>
      </c>
      <c r="Z54" s="5">
        <v>342</v>
      </c>
      <c r="AA54" s="5">
        <v>329</v>
      </c>
      <c r="AB54" s="48">
        <v>380</v>
      </c>
    </row>
    <row r="55" spans="1:28" x14ac:dyDescent="0.55000000000000004">
      <c r="A55" s="4" t="s">
        <v>67</v>
      </c>
      <c r="B55" s="5">
        <v>61</v>
      </c>
      <c r="C55" s="6">
        <v>51</v>
      </c>
      <c r="D55" s="6">
        <v>45</v>
      </c>
      <c r="E55" s="6">
        <v>56</v>
      </c>
      <c r="F55" s="6">
        <v>49</v>
      </c>
      <c r="G55" s="6">
        <v>42</v>
      </c>
      <c r="H55" s="6">
        <v>51</v>
      </c>
      <c r="I55" s="6">
        <v>46</v>
      </c>
      <c r="J55" s="6">
        <v>48</v>
      </c>
      <c r="K55" s="6">
        <v>47</v>
      </c>
      <c r="L55" s="6">
        <v>58</v>
      </c>
      <c r="M55" s="6">
        <v>82</v>
      </c>
      <c r="N55" s="6">
        <v>72</v>
      </c>
      <c r="O55" s="6">
        <v>77</v>
      </c>
      <c r="P55" s="6">
        <v>87</v>
      </c>
      <c r="Q55" s="6">
        <v>96</v>
      </c>
      <c r="R55" s="5">
        <v>104</v>
      </c>
      <c r="S55" s="5">
        <v>120</v>
      </c>
      <c r="T55" s="64">
        <v>126</v>
      </c>
      <c r="U55" s="5">
        <v>131</v>
      </c>
      <c r="V55" s="5">
        <v>145</v>
      </c>
      <c r="W55" s="5">
        <v>134</v>
      </c>
      <c r="X55" s="5">
        <v>148</v>
      </c>
      <c r="Y55" s="5">
        <v>141</v>
      </c>
      <c r="Z55" s="5">
        <v>130</v>
      </c>
      <c r="AA55" s="5">
        <v>121</v>
      </c>
      <c r="AB55" s="48">
        <v>105</v>
      </c>
    </row>
    <row r="56" spans="1:28" x14ac:dyDescent="0.55000000000000004">
      <c r="A56" s="4" t="s">
        <v>68</v>
      </c>
      <c r="B56" s="5">
        <v>17</v>
      </c>
      <c r="C56" s="6">
        <v>21</v>
      </c>
      <c r="D56" s="6">
        <v>22</v>
      </c>
      <c r="E56" s="6">
        <v>14</v>
      </c>
      <c r="F56" s="6">
        <v>16</v>
      </c>
      <c r="G56" s="6">
        <v>17</v>
      </c>
      <c r="H56" s="6">
        <v>20</v>
      </c>
      <c r="I56" s="6">
        <v>14</v>
      </c>
      <c r="J56" s="6">
        <v>25</v>
      </c>
      <c r="K56" s="6">
        <v>14</v>
      </c>
      <c r="L56" s="6">
        <v>15</v>
      </c>
      <c r="M56" s="6">
        <v>22</v>
      </c>
      <c r="N56" s="6">
        <v>31</v>
      </c>
      <c r="O56" s="6">
        <v>33</v>
      </c>
      <c r="P56" s="6">
        <v>38</v>
      </c>
      <c r="Q56" s="6">
        <v>46</v>
      </c>
      <c r="R56" s="5">
        <v>52</v>
      </c>
      <c r="S56" s="5">
        <v>49</v>
      </c>
      <c r="T56" s="64">
        <v>62</v>
      </c>
      <c r="U56" s="5">
        <v>60</v>
      </c>
      <c r="V56" s="5">
        <v>59</v>
      </c>
      <c r="W56" s="5">
        <v>60</v>
      </c>
      <c r="X56" s="5">
        <v>60</v>
      </c>
      <c r="Y56" s="5">
        <v>57</v>
      </c>
      <c r="Z56" s="5">
        <v>50</v>
      </c>
      <c r="AA56" s="5">
        <v>47</v>
      </c>
      <c r="AB56" s="48">
        <v>56</v>
      </c>
    </row>
    <row r="57" spans="1:28" x14ac:dyDescent="0.55000000000000004">
      <c r="A57" s="4" t="s">
        <v>54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2</v>
      </c>
      <c r="O57" s="6">
        <v>1</v>
      </c>
      <c r="P57" s="6">
        <v>1</v>
      </c>
      <c r="Q57" s="6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1</v>
      </c>
      <c r="AA57" s="5">
        <v>0</v>
      </c>
      <c r="AB57" s="48">
        <v>0</v>
      </c>
    </row>
    <row r="58" spans="1:28" x14ac:dyDescent="0.55000000000000004">
      <c r="A58" s="4" t="s">
        <v>55</v>
      </c>
      <c r="E58" s="6">
        <v>0</v>
      </c>
      <c r="F58" s="6">
        <v>0</v>
      </c>
      <c r="G58" s="6">
        <v>0</v>
      </c>
      <c r="H58" s="6">
        <v>0</v>
      </c>
      <c r="I58" s="6">
        <v>74</v>
      </c>
      <c r="J58" s="6">
        <v>150</v>
      </c>
      <c r="K58" s="6">
        <v>233</v>
      </c>
      <c r="L58" s="6">
        <v>243</v>
      </c>
      <c r="M58" s="6">
        <v>280</v>
      </c>
      <c r="N58" s="6">
        <v>365</v>
      </c>
      <c r="O58" s="6">
        <v>370</v>
      </c>
      <c r="P58" s="6">
        <v>356</v>
      </c>
      <c r="Q58" s="6">
        <v>368</v>
      </c>
      <c r="R58" s="5">
        <v>444</v>
      </c>
      <c r="S58" s="5">
        <v>447</v>
      </c>
      <c r="T58" s="5">
        <v>404</v>
      </c>
      <c r="U58" s="5">
        <v>354</v>
      </c>
      <c r="V58" s="5">
        <v>310</v>
      </c>
      <c r="W58" s="5">
        <v>309</v>
      </c>
      <c r="X58" s="5">
        <v>285</v>
      </c>
      <c r="Y58" s="5">
        <v>266</v>
      </c>
      <c r="Z58" s="5">
        <v>281</v>
      </c>
      <c r="AA58" s="5">
        <v>292</v>
      </c>
      <c r="AB58" s="75">
        <v>259</v>
      </c>
    </row>
    <row r="59" spans="1:28" x14ac:dyDescent="0.55000000000000004">
      <c r="A59" s="31" t="s">
        <v>69</v>
      </c>
      <c r="B59" s="27">
        <v>1134</v>
      </c>
      <c r="C59" s="27">
        <v>1202</v>
      </c>
      <c r="D59" s="27">
        <f>SUM(D45:D56)</f>
        <v>1156</v>
      </c>
      <c r="E59" s="27">
        <f t="shared" ref="E59:Y59" si="1">SUM(E45:E58)</f>
        <v>1188</v>
      </c>
      <c r="F59" s="27">
        <f t="shared" si="1"/>
        <v>1191</v>
      </c>
      <c r="G59" s="27">
        <f t="shared" si="1"/>
        <v>1104</v>
      </c>
      <c r="H59" s="27">
        <f t="shared" si="1"/>
        <v>1005</v>
      </c>
      <c r="I59" s="27">
        <f t="shared" si="1"/>
        <v>975</v>
      </c>
      <c r="J59" s="27">
        <f t="shared" si="1"/>
        <v>1046</v>
      </c>
      <c r="K59" s="27">
        <f t="shared" si="1"/>
        <v>1186</v>
      </c>
      <c r="L59" s="27">
        <f t="shared" si="1"/>
        <v>1312</v>
      </c>
      <c r="M59" s="39">
        <f t="shared" si="1"/>
        <v>1466</v>
      </c>
      <c r="N59" s="39">
        <f t="shared" si="1"/>
        <v>1671</v>
      </c>
      <c r="O59" s="39">
        <f t="shared" si="1"/>
        <v>1857</v>
      </c>
      <c r="P59" s="39">
        <f t="shared" si="1"/>
        <v>1983</v>
      </c>
      <c r="Q59" s="39">
        <f t="shared" si="1"/>
        <v>2237</v>
      </c>
      <c r="R59" s="34">
        <f t="shared" si="1"/>
        <v>2503</v>
      </c>
      <c r="S59" s="34">
        <f t="shared" si="1"/>
        <v>2739</v>
      </c>
      <c r="T59" s="34">
        <f t="shared" si="1"/>
        <v>2937</v>
      </c>
      <c r="U59" s="34">
        <f t="shared" si="1"/>
        <v>3092</v>
      </c>
      <c r="V59" s="39">
        <f t="shared" si="1"/>
        <v>3251</v>
      </c>
      <c r="W59" s="39">
        <f t="shared" si="1"/>
        <v>3411</v>
      </c>
      <c r="X59" s="39">
        <f t="shared" si="1"/>
        <v>3383</v>
      </c>
      <c r="Y59" s="39">
        <f t="shared" si="1"/>
        <v>3397</v>
      </c>
      <c r="Z59" s="39">
        <f>SUM(Z45:Z58)</f>
        <v>3431</v>
      </c>
      <c r="AA59" s="39">
        <f>SUM(AA45:AA58)</f>
        <v>3520</v>
      </c>
      <c r="AB59" s="39">
        <f>SUM(AB45:AB58)</f>
        <v>3746</v>
      </c>
    </row>
    <row r="60" spans="1:28" x14ac:dyDescent="0.55000000000000004">
      <c r="A60" s="7" t="s">
        <v>70</v>
      </c>
      <c r="N60" s="6"/>
      <c r="R60" s="5"/>
      <c r="AB60" s="75"/>
    </row>
    <row r="61" spans="1:28" x14ac:dyDescent="0.55000000000000004">
      <c r="A61" s="4" t="s">
        <v>71</v>
      </c>
      <c r="L61" s="6">
        <f t="shared" ref="L61:S61" si="2">SUM(L62:L80)</f>
        <v>1478</v>
      </c>
      <c r="M61" s="6">
        <f t="shared" si="2"/>
        <v>1658</v>
      </c>
      <c r="N61" s="6">
        <f t="shared" si="2"/>
        <v>1732</v>
      </c>
      <c r="O61" s="6">
        <f t="shared" si="2"/>
        <v>1762</v>
      </c>
      <c r="P61" s="6">
        <f t="shared" si="2"/>
        <v>1847</v>
      </c>
      <c r="Q61" s="6">
        <f t="shared" si="2"/>
        <v>1920</v>
      </c>
      <c r="R61" s="5">
        <f t="shared" si="2"/>
        <v>1905</v>
      </c>
      <c r="S61" s="5">
        <f t="shared" si="2"/>
        <v>2059</v>
      </c>
      <c r="T61" s="5">
        <v>2051</v>
      </c>
      <c r="U61" s="5">
        <v>1970</v>
      </c>
      <c r="V61" s="6">
        <v>1910</v>
      </c>
      <c r="W61" s="6">
        <v>1856</v>
      </c>
      <c r="X61" s="6">
        <v>1911</v>
      </c>
      <c r="Y61" s="6">
        <v>1864</v>
      </c>
      <c r="Z61" s="6">
        <v>1783</v>
      </c>
      <c r="AA61" s="6">
        <v>1750</v>
      </c>
      <c r="AB61" s="75">
        <v>1684</v>
      </c>
    </row>
    <row r="62" spans="1:28" x14ac:dyDescent="0.55000000000000004">
      <c r="A62" s="53" t="s">
        <v>72</v>
      </c>
      <c r="B62" s="5">
        <v>121</v>
      </c>
      <c r="C62" s="6">
        <v>131</v>
      </c>
      <c r="D62" s="6">
        <v>120</v>
      </c>
      <c r="E62" s="6">
        <v>105</v>
      </c>
      <c r="F62" s="6">
        <v>97</v>
      </c>
      <c r="G62" s="6">
        <v>107</v>
      </c>
      <c r="H62" s="6">
        <v>139</v>
      </c>
      <c r="I62" s="6">
        <v>166</v>
      </c>
      <c r="J62" s="6">
        <v>148</v>
      </c>
      <c r="K62" s="6">
        <v>140</v>
      </c>
      <c r="L62" s="6">
        <v>141</v>
      </c>
      <c r="M62" s="6">
        <v>170</v>
      </c>
      <c r="N62" s="6">
        <v>202</v>
      </c>
      <c r="O62" s="20">
        <v>215</v>
      </c>
      <c r="P62" s="20">
        <v>224</v>
      </c>
      <c r="Q62" s="20">
        <v>210</v>
      </c>
      <c r="R62" s="66">
        <v>212</v>
      </c>
      <c r="S62" s="66">
        <v>297</v>
      </c>
      <c r="T62" s="66">
        <v>325</v>
      </c>
      <c r="U62" s="5">
        <v>322</v>
      </c>
      <c r="V62" s="5">
        <v>340</v>
      </c>
      <c r="W62" s="5">
        <v>340</v>
      </c>
      <c r="X62" s="5">
        <v>289</v>
      </c>
      <c r="Y62" s="48">
        <v>275</v>
      </c>
      <c r="Z62" s="5">
        <v>244</v>
      </c>
      <c r="AA62" s="5">
        <v>235</v>
      </c>
      <c r="AB62" s="75">
        <v>226</v>
      </c>
    </row>
    <row r="63" spans="1:28" x14ac:dyDescent="0.55000000000000004">
      <c r="A63" s="53" t="s">
        <v>73</v>
      </c>
      <c r="L63" s="20">
        <v>0</v>
      </c>
      <c r="M63" s="20">
        <v>0</v>
      </c>
      <c r="N63" s="20">
        <v>0</v>
      </c>
      <c r="O63" s="20">
        <v>0</v>
      </c>
      <c r="P63" s="20">
        <v>0</v>
      </c>
      <c r="Q63" s="20">
        <v>0</v>
      </c>
      <c r="R63" s="66">
        <v>0</v>
      </c>
      <c r="S63" s="66">
        <v>1</v>
      </c>
      <c r="T63" s="66">
        <v>1</v>
      </c>
      <c r="U63" s="5">
        <v>0</v>
      </c>
      <c r="V63" s="5">
        <v>0</v>
      </c>
      <c r="W63" s="5">
        <v>0</v>
      </c>
      <c r="X63" s="5">
        <v>0</v>
      </c>
      <c r="Y63" s="49">
        <v>0</v>
      </c>
      <c r="Z63" s="5">
        <v>0</v>
      </c>
      <c r="AA63" s="5">
        <v>0</v>
      </c>
      <c r="AB63" s="75">
        <v>0</v>
      </c>
    </row>
    <row r="64" spans="1:28" x14ac:dyDescent="0.55000000000000004">
      <c r="A64" s="54" t="s">
        <v>74</v>
      </c>
      <c r="B64" s="37">
        <v>5</v>
      </c>
      <c r="L64" s="20">
        <v>0</v>
      </c>
      <c r="M64" s="20">
        <v>0</v>
      </c>
      <c r="N64" s="20">
        <v>0</v>
      </c>
      <c r="O64" s="20">
        <v>0</v>
      </c>
      <c r="P64" s="20">
        <v>0</v>
      </c>
      <c r="Q64" s="20">
        <v>0</v>
      </c>
      <c r="R64" s="66">
        <v>0</v>
      </c>
      <c r="S64" s="66">
        <v>0</v>
      </c>
      <c r="T64" s="66">
        <v>5</v>
      </c>
      <c r="U64" s="5">
        <v>46</v>
      </c>
      <c r="V64" s="5">
        <v>93</v>
      </c>
      <c r="W64" s="5">
        <v>113</v>
      </c>
      <c r="X64" s="5">
        <v>160</v>
      </c>
      <c r="Y64" s="48">
        <v>162</v>
      </c>
      <c r="Z64" s="5">
        <v>183</v>
      </c>
      <c r="AA64" s="5">
        <v>214</v>
      </c>
      <c r="AB64" s="75">
        <v>200</v>
      </c>
    </row>
    <row r="65" spans="1:28" x14ac:dyDescent="0.55000000000000004">
      <c r="A65" s="53" t="s">
        <v>75</v>
      </c>
      <c r="B65" s="5">
        <v>62</v>
      </c>
      <c r="C65" s="6">
        <v>97</v>
      </c>
      <c r="D65" s="6">
        <v>68</v>
      </c>
      <c r="E65" s="6">
        <v>82</v>
      </c>
      <c r="F65" s="6">
        <v>106</v>
      </c>
      <c r="G65" s="6">
        <v>150</v>
      </c>
      <c r="H65" s="6">
        <v>129</v>
      </c>
      <c r="I65" s="6">
        <v>134</v>
      </c>
      <c r="J65" s="6">
        <v>134</v>
      </c>
      <c r="K65" s="6">
        <v>115</v>
      </c>
      <c r="L65" s="6">
        <v>111</v>
      </c>
      <c r="M65" s="6">
        <v>139</v>
      </c>
      <c r="N65" s="6">
        <v>177</v>
      </c>
      <c r="O65" s="20">
        <v>150</v>
      </c>
      <c r="P65" s="20">
        <v>163</v>
      </c>
      <c r="Q65" s="20">
        <v>198</v>
      </c>
      <c r="R65" s="66">
        <v>184</v>
      </c>
      <c r="S65" s="66">
        <v>249</v>
      </c>
      <c r="T65" s="66">
        <v>341</v>
      </c>
      <c r="U65" s="5">
        <v>300</v>
      </c>
      <c r="V65" s="5">
        <v>317</v>
      </c>
      <c r="W65" s="5">
        <v>322</v>
      </c>
      <c r="X65" s="5">
        <v>264</v>
      </c>
      <c r="Y65" s="48">
        <v>273</v>
      </c>
      <c r="Z65" s="5">
        <v>300</v>
      </c>
      <c r="AA65" s="5">
        <v>328</v>
      </c>
      <c r="AB65" s="75">
        <v>341</v>
      </c>
    </row>
    <row r="66" spans="1:28" hidden="1" x14ac:dyDescent="0.55000000000000004">
      <c r="A66" s="53" t="s">
        <v>76</v>
      </c>
      <c r="E66" s="6">
        <v>0</v>
      </c>
      <c r="F66" s="6">
        <v>0</v>
      </c>
      <c r="G66" s="6">
        <v>1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1</v>
      </c>
      <c r="N66" s="6">
        <v>2</v>
      </c>
      <c r="O66" s="20">
        <v>2</v>
      </c>
      <c r="P66" s="20">
        <v>0</v>
      </c>
      <c r="Q66" s="20">
        <v>0</v>
      </c>
      <c r="R66" s="66">
        <v>0</v>
      </c>
      <c r="S66" s="66">
        <v>0</v>
      </c>
      <c r="T66" s="66">
        <v>0</v>
      </c>
      <c r="U66" s="5"/>
      <c r="Z66" s="5"/>
      <c r="AB66" s="75"/>
    </row>
    <row r="67" spans="1:28" x14ac:dyDescent="0.55000000000000004">
      <c r="A67" s="55" t="s">
        <v>77</v>
      </c>
      <c r="N67" s="6"/>
      <c r="O67" s="20"/>
      <c r="P67" s="20"/>
      <c r="Q67" s="20"/>
      <c r="R67" s="66"/>
      <c r="S67" s="66"/>
      <c r="T67" s="66"/>
      <c r="U67" s="5"/>
      <c r="W67" s="5">
        <v>4</v>
      </c>
      <c r="X67" s="5">
        <v>50</v>
      </c>
      <c r="Y67" s="5">
        <v>78</v>
      </c>
      <c r="Z67" s="5">
        <v>93</v>
      </c>
      <c r="AA67" s="5">
        <v>128</v>
      </c>
      <c r="AB67" s="73">
        <v>157</v>
      </c>
    </row>
    <row r="68" spans="1:28" x14ac:dyDescent="0.55000000000000004">
      <c r="A68" s="53" t="s">
        <v>78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1</v>
      </c>
      <c r="K68" s="6">
        <v>7</v>
      </c>
      <c r="L68" s="6">
        <v>8</v>
      </c>
      <c r="M68" s="6">
        <v>4</v>
      </c>
      <c r="N68" s="6">
        <v>6</v>
      </c>
      <c r="O68" s="20">
        <v>4</v>
      </c>
      <c r="P68" s="20">
        <v>4</v>
      </c>
      <c r="Q68" s="20">
        <v>1</v>
      </c>
      <c r="R68" s="66">
        <v>0</v>
      </c>
      <c r="S68" s="66">
        <v>0</v>
      </c>
      <c r="T68" s="66">
        <v>0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0</v>
      </c>
      <c r="AB68" s="73">
        <v>0</v>
      </c>
    </row>
    <row r="69" spans="1:28" hidden="1" x14ac:dyDescent="0.55000000000000004">
      <c r="A69" s="53" t="s">
        <v>79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1</v>
      </c>
      <c r="L69" s="6">
        <v>0</v>
      </c>
      <c r="M69" s="6">
        <v>1</v>
      </c>
      <c r="N69" s="6">
        <v>2</v>
      </c>
      <c r="O69" s="20">
        <v>4</v>
      </c>
      <c r="P69" s="20">
        <v>0</v>
      </c>
      <c r="Q69" s="20">
        <v>0</v>
      </c>
      <c r="R69" s="66">
        <v>0</v>
      </c>
      <c r="S69" s="66">
        <v>0</v>
      </c>
      <c r="T69" s="66">
        <v>0</v>
      </c>
      <c r="U69" s="5"/>
      <c r="Z69" s="5"/>
      <c r="AB69" s="75"/>
    </row>
    <row r="70" spans="1:28" x14ac:dyDescent="0.55000000000000004">
      <c r="A70" s="53" t="s">
        <v>80</v>
      </c>
      <c r="B70" s="5">
        <v>9</v>
      </c>
      <c r="C70" s="15">
        <v>13</v>
      </c>
      <c r="D70" s="15">
        <v>11</v>
      </c>
      <c r="E70" s="15">
        <v>21</v>
      </c>
      <c r="F70" s="15">
        <v>30</v>
      </c>
      <c r="G70" s="15">
        <v>28</v>
      </c>
      <c r="H70" s="15">
        <v>41</v>
      </c>
      <c r="I70" s="15">
        <v>51</v>
      </c>
      <c r="J70" s="15">
        <v>39</v>
      </c>
      <c r="K70" s="15">
        <v>33</v>
      </c>
      <c r="L70" s="15">
        <v>29</v>
      </c>
      <c r="M70" s="15">
        <v>43</v>
      </c>
      <c r="N70" s="6">
        <v>59</v>
      </c>
      <c r="O70" s="20">
        <v>55</v>
      </c>
      <c r="P70" s="20">
        <v>59</v>
      </c>
      <c r="Q70" s="20">
        <v>59</v>
      </c>
      <c r="R70" s="66">
        <v>70</v>
      </c>
      <c r="S70" s="66">
        <v>101</v>
      </c>
      <c r="T70" s="66">
        <v>144</v>
      </c>
      <c r="U70" s="5">
        <v>115</v>
      </c>
      <c r="V70" s="5">
        <v>123</v>
      </c>
      <c r="W70" s="5">
        <v>95</v>
      </c>
      <c r="X70" s="5">
        <v>84</v>
      </c>
      <c r="Y70" s="5">
        <v>88</v>
      </c>
      <c r="Z70" s="5">
        <v>92</v>
      </c>
      <c r="AA70" s="5">
        <v>107</v>
      </c>
      <c r="AB70" s="75">
        <v>118</v>
      </c>
    </row>
    <row r="71" spans="1:28" x14ac:dyDescent="0.55000000000000004">
      <c r="A71" s="53" t="s">
        <v>81</v>
      </c>
      <c r="B71" s="29">
        <v>16</v>
      </c>
      <c r="C71" s="15">
        <v>38</v>
      </c>
      <c r="D71" s="15">
        <v>37</v>
      </c>
      <c r="E71" s="15">
        <v>45</v>
      </c>
      <c r="F71" s="15">
        <v>42</v>
      </c>
      <c r="G71" s="15">
        <v>62</v>
      </c>
      <c r="H71" s="15">
        <v>74</v>
      </c>
      <c r="I71" s="15">
        <v>90</v>
      </c>
      <c r="J71" s="15">
        <v>60</v>
      </c>
      <c r="K71" s="15">
        <v>108</v>
      </c>
      <c r="L71" s="15">
        <f>51+32</f>
        <v>83</v>
      </c>
      <c r="M71" s="15">
        <f>84+50</f>
        <v>134</v>
      </c>
      <c r="N71" s="6">
        <v>103</v>
      </c>
      <c r="O71" s="20">
        <v>117</v>
      </c>
      <c r="P71" s="20">
        <v>118</v>
      </c>
      <c r="Q71" s="20">
        <v>110</v>
      </c>
      <c r="R71" s="66">
        <v>113</v>
      </c>
      <c r="S71" s="66">
        <v>154</v>
      </c>
      <c r="T71" s="66">
        <v>146</v>
      </c>
      <c r="U71" s="5">
        <v>119</v>
      </c>
      <c r="V71" s="5">
        <v>106</v>
      </c>
      <c r="W71" s="5">
        <v>104</v>
      </c>
      <c r="X71" s="5">
        <v>89</v>
      </c>
      <c r="Y71" s="5">
        <v>78</v>
      </c>
      <c r="Z71" s="5">
        <v>67</v>
      </c>
      <c r="AA71" s="5">
        <v>64</v>
      </c>
      <c r="AB71" s="75">
        <v>59</v>
      </c>
    </row>
    <row r="72" spans="1:28" x14ac:dyDescent="0.55000000000000004">
      <c r="A72" s="53" t="s">
        <v>82</v>
      </c>
      <c r="B72" s="5">
        <v>69</v>
      </c>
      <c r="C72" s="15">
        <v>103</v>
      </c>
      <c r="D72" s="15">
        <v>153</v>
      </c>
      <c r="E72" s="15">
        <v>191</v>
      </c>
      <c r="F72" s="15">
        <v>194</v>
      </c>
      <c r="G72" s="15">
        <v>145</v>
      </c>
      <c r="H72" s="15">
        <v>124</v>
      </c>
      <c r="I72" s="15">
        <v>74</v>
      </c>
      <c r="J72" s="15">
        <v>54</v>
      </c>
      <c r="K72" s="15">
        <v>49</v>
      </c>
      <c r="L72" s="15">
        <v>42</v>
      </c>
      <c r="M72" s="15">
        <v>56</v>
      </c>
      <c r="N72" s="6">
        <v>62</v>
      </c>
      <c r="O72" s="20">
        <v>48</v>
      </c>
      <c r="P72" s="20">
        <v>47</v>
      </c>
      <c r="Q72" s="20">
        <v>47</v>
      </c>
      <c r="R72" s="66">
        <v>30</v>
      </c>
      <c r="S72" s="66">
        <v>37</v>
      </c>
      <c r="T72" s="66">
        <v>53</v>
      </c>
      <c r="U72" s="5">
        <v>52</v>
      </c>
      <c r="V72" s="5">
        <v>42</v>
      </c>
      <c r="W72" s="5">
        <v>33</v>
      </c>
      <c r="X72" s="5">
        <v>12</v>
      </c>
      <c r="Y72" s="5">
        <v>3</v>
      </c>
      <c r="Z72" s="5">
        <v>1</v>
      </c>
      <c r="AA72" s="5">
        <v>1</v>
      </c>
      <c r="AB72" s="75">
        <v>0</v>
      </c>
    </row>
    <row r="73" spans="1:28" x14ac:dyDescent="0.55000000000000004">
      <c r="A73" s="53" t="s">
        <v>83</v>
      </c>
      <c r="B73" s="5">
        <v>40</v>
      </c>
      <c r="C73" s="15">
        <v>45</v>
      </c>
      <c r="D73" s="15">
        <v>50</v>
      </c>
      <c r="E73" s="15">
        <v>47</v>
      </c>
      <c r="F73" s="15">
        <v>57</v>
      </c>
      <c r="G73" s="15">
        <v>58</v>
      </c>
      <c r="H73" s="15">
        <v>69</v>
      </c>
      <c r="I73" s="15">
        <v>74</v>
      </c>
      <c r="J73" s="15">
        <v>76</v>
      </c>
      <c r="K73" s="15">
        <v>50</v>
      </c>
      <c r="L73" s="15">
        <v>44</v>
      </c>
      <c r="M73" s="15">
        <v>73</v>
      </c>
      <c r="N73" s="6">
        <v>84</v>
      </c>
      <c r="O73" s="20">
        <v>78</v>
      </c>
      <c r="P73" s="20">
        <v>89</v>
      </c>
      <c r="Q73" s="20">
        <v>95</v>
      </c>
      <c r="R73" s="66">
        <v>113</v>
      </c>
      <c r="S73" s="66">
        <v>167</v>
      </c>
      <c r="T73" s="66">
        <v>210</v>
      </c>
      <c r="U73" s="5">
        <v>222</v>
      </c>
      <c r="V73" s="5">
        <v>220</v>
      </c>
      <c r="W73" s="5">
        <v>222</v>
      </c>
      <c r="X73" s="5">
        <v>263</v>
      </c>
      <c r="Y73" s="5">
        <v>254</v>
      </c>
      <c r="Z73" s="5">
        <v>291</v>
      </c>
      <c r="AA73" s="5">
        <v>337</v>
      </c>
      <c r="AB73" s="74">
        <v>311</v>
      </c>
    </row>
    <row r="74" spans="1:28" x14ac:dyDescent="0.55000000000000004">
      <c r="A74" s="56" t="s">
        <v>84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6"/>
      <c r="O74" s="20"/>
      <c r="P74" s="20"/>
      <c r="Q74" s="20"/>
      <c r="R74" s="66"/>
      <c r="S74" s="66"/>
      <c r="T74" s="66"/>
      <c r="U74" s="5"/>
      <c r="X74" s="5">
        <v>2</v>
      </c>
      <c r="Y74" s="5">
        <v>5</v>
      </c>
      <c r="Z74" s="5">
        <v>2</v>
      </c>
      <c r="AA74" s="5">
        <v>0</v>
      </c>
      <c r="AB74" s="5">
        <v>0</v>
      </c>
    </row>
    <row r="75" spans="1:28" x14ac:dyDescent="0.55000000000000004">
      <c r="A75" s="53" t="s">
        <v>85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4</v>
      </c>
      <c r="L75" s="6">
        <v>2</v>
      </c>
      <c r="M75" s="6">
        <v>1</v>
      </c>
      <c r="N75" s="6">
        <v>2</v>
      </c>
      <c r="O75" s="20">
        <v>4</v>
      </c>
      <c r="P75" s="20">
        <v>1</v>
      </c>
      <c r="Q75" s="20">
        <v>0</v>
      </c>
      <c r="R75" s="66">
        <v>0</v>
      </c>
      <c r="S75" s="66">
        <v>0</v>
      </c>
      <c r="T75" s="66">
        <v>0</v>
      </c>
      <c r="U75" s="5">
        <v>0</v>
      </c>
      <c r="V75" s="5">
        <v>0</v>
      </c>
      <c r="W75" s="5">
        <v>0</v>
      </c>
      <c r="X75" s="5">
        <v>0</v>
      </c>
      <c r="Y75" s="5">
        <v>0</v>
      </c>
      <c r="Z75" s="5">
        <v>0</v>
      </c>
      <c r="AA75" s="5">
        <v>0</v>
      </c>
      <c r="AB75" s="5">
        <v>0</v>
      </c>
    </row>
    <row r="76" spans="1:28" x14ac:dyDescent="0.55000000000000004">
      <c r="A76" s="53" t="s">
        <v>86</v>
      </c>
      <c r="C76" s="15"/>
      <c r="D76" s="15"/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1</v>
      </c>
      <c r="K76" s="15">
        <v>4</v>
      </c>
      <c r="L76" s="15">
        <v>7</v>
      </c>
      <c r="M76" s="15">
        <v>5</v>
      </c>
      <c r="N76" s="6">
        <v>2</v>
      </c>
      <c r="O76" s="20">
        <v>5</v>
      </c>
      <c r="P76" s="20">
        <v>1</v>
      </c>
      <c r="Q76" s="20">
        <v>0</v>
      </c>
      <c r="R76" s="66">
        <v>0</v>
      </c>
      <c r="S76" s="66">
        <v>0</v>
      </c>
      <c r="T76" s="66">
        <v>0</v>
      </c>
      <c r="U76" s="5">
        <v>0</v>
      </c>
      <c r="V76" s="5">
        <v>0</v>
      </c>
      <c r="W76" s="5">
        <v>0</v>
      </c>
      <c r="X76" s="5">
        <v>0</v>
      </c>
      <c r="Y76" s="5">
        <v>0</v>
      </c>
      <c r="Z76" s="5">
        <v>0</v>
      </c>
      <c r="AA76" s="5">
        <v>0</v>
      </c>
      <c r="AB76" s="5">
        <v>0</v>
      </c>
    </row>
    <row r="77" spans="1:28" x14ac:dyDescent="0.55000000000000004">
      <c r="A77" s="53" t="s">
        <v>87</v>
      </c>
      <c r="B77" s="5">
        <v>11</v>
      </c>
      <c r="C77" s="15">
        <v>15</v>
      </c>
      <c r="D77" s="15">
        <v>17</v>
      </c>
      <c r="E77" s="15">
        <v>26</v>
      </c>
      <c r="F77" s="15">
        <v>51</v>
      </c>
      <c r="G77" s="15">
        <v>42</v>
      </c>
      <c r="H77" s="15">
        <v>48</v>
      </c>
      <c r="I77" s="15">
        <v>32</v>
      </c>
      <c r="J77" s="15">
        <v>24</v>
      </c>
      <c r="K77" s="15">
        <v>13</v>
      </c>
      <c r="L77" s="15">
        <v>7</v>
      </c>
      <c r="M77" s="15">
        <v>15</v>
      </c>
      <c r="N77" s="6">
        <v>9</v>
      </c>
      <c r="O77" s="20">
        <v>14</v>
      </c>
      <c r="P77" s="20">
        <v>22</v>
      </c>
      <c r="Q77" s="20">
        <v>4</v>
      </c>
      <c r="R77" s="66">
        <v>0</v>
      </c>
      <c r="S77" s="66">
        <v>0</v>
      </c>
      <c r="T77" s="66">
        <v>0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5">
        <v>0</v>
      </c>
      <c r="AA77" s="5">
        <v>0</v>
      </c>
      <c r="AB77" s="5">
        <v>0</v>
      </c>
    </row>
    <row r="78" spans="1:28" x14ac:dyDescent="0.55000000000000004">
      <c r="A78" s="53" t="s">
        <v>112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6"/>
      <c r="O78" s="20"/>
      <c r="P78" s="20"/>
      <c r="Q78" s="20"/>
      <c r="R78" s="66"/>
      <c r="S78" s="66"/>
      <c r="T78" s="66"/>
      <c r="U78" s="5"/>
      <c r="Z78" s="5">
        <v>1</v>
      </c>
      <c r="AA78" s="5">
        <v>19</v>
      </c>
      <c r="AB78" s="76">
        <v>0</v>
      </c>
    </row>
    <row r="79" spans="1:28" x14ac:dyDescent="0.55000000000000004">
      <c r="A79" s="57" t="s">
        <v>88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>
        <v>0</v>
      </c>
      <c r="N79" s="15">
        <v>0</v>
      </c>
      <c r="O79" s="30">
        <v>0</v>
      </c>
      <c r="P79" s="30">
        <v>0</v>
      </c>
      <c r="Q79" s="20">
        <v>18</v>
      </c>
      <c r="R79" s="66">
        <v>28</v>
      </c>
      <c r="S79" s="66">
        <v>31</v>
      </c>
      <c r="T79" s="66">
        <v>43</v>
      </c>
      <c r="U79" s="5">
        <v>46</v>
      </c>
      <c r="V79" s="5">
        <v>42</v>
      </c>
      <c r="W79" s="5">
        <v>35</v>
      </c>
      <c r="X79" s="5">
        <v>43</v>
      </c>
      <c r="Y79" s="5">
        <v>49</v>
      </c>
      <c r="Z79" s="5">
        <v>48</v>
      </c>
      <c r="AA79" s="5">
        <v>63</v>
      </c>
      <c r="AB79" s="74">
        <v>44</v>
      </c>
    </row>
    <row r="80" spans="1:28" x14ac:dyDescent="0.55000000000000004">
      <c r="A80" s="53" t="s">
        <v>89</v>
      </c>
      <c r="B80" s="5">
        <v>603</v>
      </c>
      <c r="C80" s="15">
        <v>620</v>
      </c>
      <c r="D80" s="15">
        <v>731</v>
      </c>
      <c r="E80" s="15">
        <v>702</v>
      </c>
      <c r="F80" s="15">
        <v>813</v>
      </c>
      <c r="G80" s="15">
        <v>827</v>
      </c>
      <c r="H80" s="15">
        <v>771</v>
      </c>
      <c r="I80" s="15">
        <v>678</v>
      </c>
      <c r="J80" s="15">
        <v>716</v>
      </c>
      <c r="K80" s="15">
        <v>833</v>
      </c>
      <c r="L80" s="15">
        <v>1004</v>
      </c>
      <c r="M80" s="15">
        <v>1016</v>
      </c>
      <c r="N80" s="6">
        <v>1022</v>
      </c>
      <c r="O80" s="20">
        <v>1066</v>
      </c>
      <c r="P80" s="20">
        <v>1119</v>
      </c>
      <c r="Q80" s="20">
        <v>1178</v>
      </c>
      <c r="R80" s="66">
        <v>1155</v>
      </c>
      <c r="S80" s="66">
        <v>1022</v>
      </c>
      <c r="T80" s="66">
        <v>783</v>
      </c>
      <c r="U80" s="5">
        <v>748</v>
      </c>
      <c r="V80" s="5">
        <v>627</v>
      </c>
      <c r="W80" s="5">
        <v>588</v>
      </c>
      <c r="X80" s="5">
        <v>655</v>
      </c>
      <c r="Y80" s="5">
        <v>599</v>
      </c>
      <c r="Z80" s="5">
        <v>461</v>
      </c>
      <c r="AA80" s="5">
        <v>254</v>
      </c>
      <c r="AB80" s="48">
        <v>153</v>
      </c>
    </row>
    <row r="81" spans="1:28" x14ac:dyDescent="0.55000000000000004">
      <c r="A81" s="4" t="s">
        <v>66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1</v>
      </c>
      <c r="N81" s="6">
        <v>12</v>
      </c>
      <c r="O81" s="6">
        <v>36</v>
      </c>
      <c r="P81" s="6">
        <v>60</v>
      </c>
      <c r="Q81" s="6">
        <v>99</v>
      </c>
      <c r="R81" s="5">
        <v>139</v>
      </c>
      <c r="S81" s="5">
        <v>142</v>
      </c>
      <c r="T81" s="5">
        <v>146</v>
      </c>
      <c r="U81" s="5">
        <v>177</v>
      </c>
      <c r="V81" s="5">
        <v>156</v>
      </c>
      <c r="W81" s="5">
        <v>146</v>
      </c>
      <c r="X81" s="5">
        <v>124</v>
      </c>
      <c r="Y81" s="5">
        <v>121</v>
      </c>
      <c r="Z81" s="5">
        <v>117</v>
      </c>
      <c r="AA81" s="5">
        <v>120</v>
      </c>
      <c r="AB81" s="48">
        <v>138</v>
      </c>
    </row>
    <row r="82" spans="1:28" x14ac:dyDescent="0.55000000000000004">
      <c r="A82" s="31" t="s">
        <v>90</v>
      </c>
      <c r="B82" s="32">
        <f t="shared" ref="B82:K82" si="3">SUM(B62:B79)</f>
        <v>333</v>
      </c>
      <c r="C82" s="32">
        <f t="shared" si="3"/>
        <v>442</v>
      </c>
      <c r="D82" s="32">
        <f t="shared" si="3"/>
        <v>456</v>
      </c>
      <c r="E82" s="32">
        <f t="shared" si="3"/>
        <v>517</v>
      </c>
      <c r="F82" s="32">
        <f t="shared" si="3"/>
        <v>577</v>
      </c>
      <c r="G82" s="32">
        <f t="shared" si="3"/>
        <v>593</v>
      </c>
      <c r="H82" s="32">
        <f t="shared" si="3"/>
        <v>624</v>
      </c>
      <c r="I82" s="32">
        <f t="shared" si="3"/>
        <v>621</v>
      </c>
      <c r="J82" s="32">
        <f t="shared" si="3"/>
        <v>537</v>
      </c>
      <c r="K82" s="32">
        <f t="shared" si="3"/>
        <v>524</v>
      </c>
      <c r="L82" s="32">
        <f t="shared" ref="L82:AB82" si="4">L61+L81</f>
        <v>1478</v>
      </c>
      <c r="M82" s="32">
        <f t="shared" si="4"/>
        <v>1659</v>
      </c>
      <c r="N82" s="32">
        <f t="shared" si="4"/>
        <v>1744</v>
      </c>
      <c r="O82" s="32">
        <f t="shared" si="4"/>
        <v>1798</v>
      </c>
      <c r="P82" s="32">
        <f t="shared" si="4"/>
        <v>1907</v>
      </c>
      <c r="Q82" s="32">
        <f t="shared" si="4"/>
        <v>2019</v>
      </c>
      <c r="R82" s="67">
        <f t="shared" si="4"/>
        <v>2044</v>
      </c>
      <c r="S82" s="67">
        <f t="shared" si="4"/>
        <v>2201</v>
      </c>
      <c r="T82" s="67">
        <f t="shared" si="4"/>
        <v>2197</v>
      </c>
      <c r="U82" s="67">
        <f t="shared" si="4"/>
        <v>2147</v>
      </c>
      <c r="V82" s="32">
        <f t="shared" ref="V82" si="5">V61+V81</f>
        <v>2066</v>
      </c>
      <c r="W82" s="32">
        <f t="shared" ref="W82" si="6">W61+W81</f>
        <v>2002</v>
      </c>
      <c r="X82" s="32">
        <f t="shared" ref="X82" si="7">X61+X81</f>
        <v>2035</v>
      </c>
      <c r="Y82" s="32">
        <f t="shared" ref="Y82" si="8">Y61+Y81</f>
        <v>1985</v>
      </c>
      <c r="Z82" s="32">
        <f t="shared" si="4"/>
        <v>1900</v>
      </c>
      <c r="AA82" s="32">
        <f t="shared" si="4"/>
        <v>1870</v>
      </c>
      <c r="AB82" s="32">
        <f>AB61+AB81</f>
        <v>1822</v>
      </c>
    </row>
    <row r="83" spans="1:28" x14ac:dyDescent="0.55000000000000004">
      <c r="A83" s="7" t="s">
        <v>91</v>
      </c>
      <c r="R83" s="5"/>
      <c r="AB83" s="48"/>
    </row>
    <row r="84" spans="1:28" x14ac:dyDescent="0.55000000000000004">
      <c r="A84" s="4" t="s">
        <v>92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29</v>
      </c>
      <c r="N84" s="6">
        <v>36</v>
      </c>
      <c r="O84" s="6">
        <v>31</v>
      </c>
      <c r="P84" s="6">
        <v>30</v>
      </c>
      <c r="Q84" s="6">
        <v>31</v>
      </c>
      <c r="R84" s="5">
        <v>28</v>
      </c>
      <c r="S84" s="5">
        <v>29</v>
      </c>
      <c r="T84" s="5">
        <v>54</v>
      </c>
      <c r="U84" s="5">
        <v>38</v>
      </c>
      <c r="V84" s="5">
        <v>32</v>
      </c>
      <c r="W84" s="5">
        <v>29</v>
      </c>
      <c r="X84" s="5">
        <v>43</v>
      </c>
      <c r="Y84" s="48">
        <v>91</v>
      </c>
      <c r="Z84" s="5">
        <v>190</v>
      </c>
      <c r="AA84" s="5">
        <v>117</v>
      </c>
      <c r="AB84" s="48">
        <v>126</v>
      </c>
    </row>
    <row r="85" spans="1:28" x14ac:dyDescent="0.55000000000000004">
      <c r="A85" s="4" t="s">
        <v>93</v>
      </c>
      <c r="E85" s="6">
        <v>0</v>
      </c>
      <c r="F85" s="6">
        <v>0</v>
      </c>
      <c r="G85" s="5">
        <v>0</v>
      </c>
      <c r="H85" s="5">
        <v>0</v>
      </c>
      <c r="I85" s="5">
        <v>0</v>
      </c>
      <c r="J85" s="5">
        <v>0</v>
      </c>
      <c r="K85" s="6">
        <v>202</v>
      </c>
      <c r="L85" s="6">
        <v>285</v>
      </c>
      <c r="M85" s="6">
        <v>401</v>
      </c>
      <c r="N85" s="6">
        <v>488</v>
      </c>
      <c r="O85" s="6">
        <v>544</v>
      </c>
      <c r="P85" s="6">
        <v>584</v>
      </c>
      <c r="Q85" s="6">
        <v>648</v>
      </c>
      <c r="R85" s="5">
        <v>686</v>
      </c>
      <c r="S85" s="5">
        <v>682</v>
      </c>
      <c r="T85" s="5">
        <v>672</v>
      </c>
      <c r="U85" s="5">
        <v>688</v>
      </c>
      <c r="V85" s="5">
        <v>665</v>
      </c>
      <c r="W85" s="5">
        <v>630</v>
      </c>
      <c r="X85" s="5">
        <v>633</v>
      </c>
      <c r="Y85" s="48">
        <v>681</v>
      </c>
      <c r="Z85" s="5">
        <v>580</v>
      </c>
      <c r="AA85" s="5">
        <v>566</v>
      </c>
      <c r="AB85" s="48">
        <v>504</v>
      </c>
    </row>
    <row r="86" spans="1:28" x14ac:dyDescent="0.55000000000000004">
      <c r="A86" s="4" t="s">
        <v>108</v>
      </c>
      <c r="B86" s="5">
        <v>30</v>
      </c>
      <c r="C86" s="6">
        <v>32</v>
      </c>
      <c r="D86" s="6">
        <v>32</v>
      </c>
      <c r="E86" s="6">
        <v>34</v>
      </c>
      <c r="F86" s="6">
        <f>34+2</f>
        <v>36</v>
      </c>
      <c r="G86" s="6">
        <v>34</v>
      </c>
      <c r="H86" s="6">
        <v>36</v>
      </c>
      <c r="I86" s="6">
        <v>26</v>
      </c>
      <c r="J86" s="6">
        <v>22</v>
      </c>
      <c r="K86" s="6">
        <v>16</v>
      </c>
      <c r="L86" s="6">
        <v>21</v>
      </c>
      <c r="M86" s="6">
        <v>8</v>
      </c>
      <c r="N86" s="6">
        <v>10</v>
      </c>
      <c r="O86" s="6">
        <v>10</v>
      </c>
      <c r="P86" s="6">
        <v>15</v>
      </c>
      <c r="Q86" s="6">
        <v>13</v>
      </c>
      <c r="R86" s="5">
        <v>12</v>
      </c>
      <c r="S86" s="5">
        <v>5</v>
      </c>
      <c r="T86" s="5">
        <v>1</v>
      </c>
      <c r="U86" s="5">
        <v>0</v>
      </c>
      <c r="V86" s="5">
        <v>0</v>
      </c>
      <c r="W86" s="5">
        <v>0</v>
      </c>
      <c r="X86" s="5">
        <v>0</v>
      </c>
      <c r="Y86" s="5">
        <v>0</v>
      </c>
      <c r="Z86" s="5">
        <v>0</v>
      </c>
      <c r="AA86" s="5">
        <v>0</v>
      </c>
      <c r="AB86" s="5">
        <v>0</v>
      </c>
    </row>
    <row r="87" spans="1:28" x14ac:dyDescent="0.55000000000000004">
      <c r="A87" s="14" t="s">
        <v>107</v>
      </c>
      <c r="B87" s="16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28"/>
      <c r="N87" s="28"/>
      <c r="O87" s="28"/>
      <c r="P87" s="28"/>
      <c r="Q87" s="28"/>
      <c r="R87" s="22"/>
      <c r="S87" s="22"/>
      <c r="T87" s="22"/>
      <c r="U87" s="22"/>
      <c r="V87" s="22"/>
      <c r="W87" s="5">
        <v>1</v>
      </c>
      <c r="X87" s="5">
        <v>2</v>
      </c>
      <c r="Y87" s="5">
        <v>5</v>
      </c>
      <c r="Z87" s="5">
        <v>3</v>
      </c>
      <c r="AA87" s="5">
        <v>7</v>
      </c>
      <c r="AB87" s="5">
        <v>9</v>
      </c>
    </row>
    <row r="88" spans="1:28" x14ac:dyDescent="0.55000000000000004">
      <c r="A88" s="4" t="s">
        <v>94</v>
      </c>
      <c r="B88" s="5">
        <v>425</v>
      </c>
      <c r="C88" s="6">
        <v>424</v>
      </c>
      <c r="D88" s="6">
        <v>450</v>
      </c>
      <c r="E88" s="6">
        <v>434</v>
      </c>
      <c r="F88" s="6">
        <v>434</v>
      </c>
      <c r="G88" s="6">
        <v>450</v>
      </c>
      <c r="H88" s="6">
        <v>499</v>
      </c>
      <c r="I88" s="6">
        <v>500</v>
      </c>
      <c r="J88" s="6">
        <v>559</v>
      </c>
      <c r="K88" s="6">
        <v>605</v>
      </c>
      <c r="L88" s="6">
        <v>649</v>
      </c>
      <c r="M88" s="6">
        <v>653</v>
      </c>
      <c r="N88" s="6">
        <v>692</v>
      </c>
      <c r="O88" s="6">
        <v>708</v>
      </c>
      <c r="P88" s="6">
        <v>710</v>
      </c>
      <c r="Q88" s="6">
        <v>678</v>
      </c>
      <c r="R88" s="5">
        <v>630</v>
      </c>
      <c r="S88" s="5">
        <v>607</v>
      </c>
      <c r="T88" s="5">
        <v>625</v>
      </c>
      <c r="U88" s="5">
        <v>575</v>
      </c>
      <c r="V88" s="5">
        <v>630</v>
      </c>
      <c r="W88" s="5">
        <v>727</v>
      </c>
      <c r="X88" s="5">
        <v>764</v>
      </c>
      <c r="Y88" s="48">
        <v>821</v>
      </c>
      <c r="Z88" s="5">
        <v>877</v>
      </c>
      <c r="AA88" s="5">
        <v>827</v>
      </c>
      <c r="AB88" s="74">
        <v>803</v>
      </c>
    </row>
    <row r="89" spans="1:28" x14ac:dyDescent="0.55000000000000004">
      <c r="A89" s="4" t="s">
        <v>95</v>
      </c>
      <c r="B89" s="38">
        <v>269</v>
      </c>
      <c r="C89" s="6">
        <v>247</v>
      </c>
      <c r="D89" s="6">
        <v>215</v>
      </c>
      <c r="E89" s="6">
        <v>159</v>
      </c>
      <c r="F89" s="6">
        <v>112</v>
      </c>
      <c r="G89" s="6">
        <v>88</v>
      </c>
      <c r="H89" s="6">
        <v>73</v>
      </c>
      <c r="I89" s="6">
        <v>36</v>
      </c>
      <c r="J89" s="6">
        <v>21</v>
      </c>
      <c r="K89" s="6">
        <v>100</v>
      </c>
      <c r="L89" s="6">
        <v>203</v>
      </c>
      <c r="M89" s="6">
        <v>255</v>
      </c>
      <c r="N89" s="6">
        <v>336</v>
      </c>
      <c r="O89" s="6">
        <v>489</v>
      </c>
      <c r="P89" s="6">
        <v>563</v>
      </c>
      <c r="Q89" s="6">
        <v>616</v>
      </c>
      <c r="R89" s="5">
        <v>558</v>
      </c>
      <c r="S89" s="5">
        <v>530</v>
      </c>
      <c r="T89" s="5">
        <v>501</v>
      </c>
      <c r="U89" s="5">
        <v>397</v>
      </c>
      <c r="V89" s="5">
        <v>315</v>
      </c>
      <c r="W89" s="5">
        <v>228</v>
      </c>
      <c r="X89" s="5">
        <v>203</v>
      </c>
      <c r="Y89" s="48">
        <v>167</v>
      </c>
      <c r="Z89" s="5">
        <v>148</v>
      </c>
      <c r="AA89" s="5">
        <v>114</v>
      </c>
      <c r="AB89" s="48">
        <v>137</v>
      </c>
    </row>
    <row r="90" spans="1:28" x14ac:dyDescent="0.55000000000000004">
      <c r="A90" s="31" t="s">
        <v>96</v>
      </c>
      <c r="B90" s="40">
        <v>694</v>
      </c>
      <c r="C90" s="27">
        <v>671</v>
      </c>
      <c r="D90" s="27">
        <v>665</v>
      </c>
      <c r="E90" s="27">
        <v>593</v>
      </c>
      <c r="F90" s="27">
        <f>SUM(F88:F89)</f>
        <v>546</v>
      </c>
      <c r="G90" s="27">
        <f>SUM(G88:G89)</f>
        <v>538</v>
      </c>
      <c r="H90" s="27">
        <f>SUM(H88:H89)</f>
        <v>572</v>
      </c>
      <c r="I90" s="27">
        <f>SUM(I88:I89)</f>
        <v>536</v>
      </c>
      <c r="J90" s="27">
        <f>SUM(J88:J89)</f>
        <v>580</v>
      </c>
      <c r="K90" s="27">
        <f>SUM(K85:K89)</f>
        <v>923</v>
      </c>
      <c r="L90" s="27">
        <f>SUM(L85:L89)</f>
        <v>1158</v>
      </c>
      <c r="M90" s="27">
        <f t="shared" ref="M90:W90" si="9">SUM(M84:M89)</f>
        <v>1346</v>
      </c>
      <c r="N90" s="27">
        <f t="shared" si="9"/>
        <v>1562</v>
      </c>
      <c r="O90" s="27">
        <f t="shared" si="9"/>
        <v>1782</v>
      </c>
      <c r="P90" s="27">
        <f t="shared" si="9"/>
        <v>1902</v>
      </c>
      <c r="Q90" s="27">
        <f t="shared" si="9"/>
        <v>1986</v>
      </c>
      <c r="R90" s="65">
        <f t="shared" si="9"/>
        <v>1914</v>
      </c>
      <c r="S90" s="65">
        <f t="shared" si="9"/>
        <v>1853</v>
      </c>
      <c r="T90" s="65">
        <f t="shared" si="9"/>
        <v>1853</v>
      </c>
      <c r="U90" s="65">
        <f t="shared" si="9"/>
        <v>1698</v>
      </c>
      <c r="V90" s="27">
        <f t="shared" si="9"/>
        <v>1642</v>
      </c>
      <c r="W90" s="27">
        <f t="shared" si="9"/>
        <v>1615</v>
      </c>
      <c r="X90" s="27">
        <f>SUM(X84:X89)</f>
        <v>1645</v>
      </c>
      <c r="Y90" s="27">
        <f>SUM(Y84:Y89)</f>
        <v>1765</v>
      </c>
      <c r="Z90" s="27">
        <f>SUM(Z84:Z89)</f>
        <v>1798</v>
      </c>
      <c r="AA90" s="27">
        <f>SUM(AA84:AA89)</f>
        <v>1631</v>
      </c>
      <c r="AB90" s="27">
        <f>SUM(AB84:AB89)</f>
        <v>1579</v>
      </c>
    </row>
    <row r="91" spans="1:28" x14ac:dyDescent="0.55000000000000004">
      <c r="A91" s="7" t="s">
        <v>97</v>
      </c>
      <c r="N91" s="6"/>
      <c r="R91" s="5"/>
      <c r="AB91" s="48"/>
    </row>
    <row r="92" spans="1:28" x14ac:dyDescent="0.55000000000000004">
      <c r="A92" s="14" t="s">
        <v>98</v>
      </c>
      <c r="B92" s="16"/>
      <c r="C92" s="17"/>
      <c r="D92" s="17"/>
      <c r="E92" s="17"/>
      <c r="F92" s="17"/>
      <c r="G92" s="17"/>
      <c r="H92" s="17"/>
      <c r="I92" s="17"/>
      <c r="J92" s="17" t="s">
        <v>26</v>
      </c>
      <c r="K92" s="17" t="s">
        <v>26</v>
      </c>
      <c r="L92" s="17" t="s">
        <v>26</v>
      </c>
      <c r="M92" s="17" t="s">
        <v>26</v>
      </c>
      <c r="N92" s="18">
        <v>11</v>
      </c>
      <c r="O92" s="6">
        <v>39</v>
      </c>
      <c r="P92" s="6">
        <v>67</v>
      </c>
      <c r="Q92" s="6">
        <v>101</v>
      </c>
      <c r="R92" s="5">
        <v>183</v>
      </c>
      <c r="S92" s="5">
        <v>240</v>
      </c>
      <c r="T92" s="5">
        <v>277</v>
      </c>
      <c r="U92" s="5">
        <v>256</v>
      </c>
      <c r="V92" s="5">
        <f>251+9</f>
        <v>260</v>
      </c>
      <c r="W92" s="5">
        <v>279</v>
      </c>
      <c r="X92" s="5">
        <v>299</v>
      </c>
      <c r="Y92" s="5">
        <v>299</v>
      </c>
      <c r="Z92" s="5">
        <v>285</v>
      </c>
      <c r="AA92" s="5">
        <v>255</v>
      </c>
      <c r="AB92" s="48">
        <v>300</v>
      </c>
    </row>
    <row r="93" spans="1:28" x14ac:dyDescent="0.55000000000000004">
      <c r="A93" s="14" t="s">
        <v>99</v>
      </c>
      <c r="B93" s="16"/>
      <c r="C93" s="17"/>
      <c r="D93" s="17"/>
      <c r="E93" s="17"/>
      <c r="F93" s="17"/>
      <c r="G93" s="17"/>
      <c r="H93" s="17"/>
      <c r="I93" s="17"/>
      <c r="J93" s="17"/>
      <c r="K93" s="17"/>
      <c r="L93" s="17" t="s">
        <v>26</v>
      </c>
      <c r="M93" s="17" t="s">
        <v>26</v>
      </c>
      <c r="N93" s="18" t="s">
        <v>26</v>
      </c>
      <c r="O93" s="6" t="s">
        <v>26</v>
      </c>
      <c r="P93" s="6">
        <v>1</v>
      </c>
      <c r="Q93" s="6">
        <v>0</v>
      </c>
      <c r="R93" s="5">
        <v>0</v>
      </c>
      <c r="S93" s="5">
        <v>0</v>
      </c>
      <c r="T93" s="5">
        <v>0</v>
      </c>
      <c r="U93" s="5">
        <v>0</v>
      </c>
      <c r="V93" s="5">
        <v>0</v>
      </c>
      <c r="W93" s="5">
        <v>0</v>
      </c>
      <c r="X93" s="5">
        <v>0</v>
      </c>
      <c r="Y93" s="5">
        <v>0</v>
      </c>
      <c r="Z93" s="5">
        <v>0</v>
      </c>
      <c r="AA93" s="5">
        <v>0</v>
      </c>
      <c r="AB93" s="48">
        <v>0</v>
      </c>
    </row>
    <row r="94" spans="1:28" x14ac:dyDescent="0.55000000000000004">
      <c r="A94" s="14" t="s">
        <v>116</v>
      </c>
      <c r="B94" s="16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8"/>
      <c r="Q94" s="6"/>
      <c r="R94" s="5"/>
      <c r="S94" s="5"/>
      <c r="U94" s="5"/>
      <c r="X94" s="5">
        <v>2</v>
      </c>
      <c r="Y94" s="5">
        <v>60</v>
      </c>
      <c r="Z94" s="5">
        <v>95</v>
      </c>
      <c r="AA94" s="5">
        <v>111</v>
      </c>
      <c r="AB94" s="77">
        <v>128</v>
      </c>
    </row>
    <row r="95" spans="1:28" x14ac:dyDescent="0.55000000000000004">
      <c r="A95" s="31" t="s">
        <v>100</v>
      </c>
      <c r="B95" s="40"/>
      <c r="C95" s="27"/>
      <c r="D95" s="27"/>
      <c r="E95" s="27"/>
      <c r="F95" s="27"/>
      <c r="G95" s="27"/>
      <c r="H95" s="27"/>
      <c r="I95" s="27"/>
      <c r="J95" s="27" t="s">
        <v>26</v>
      </c>
      <c r="K95" s="27" t="s">
        <v>26</v>
      </c>
      <c r="L95" s="27" t="s">
        <v>26</v>
      </c>
      <c r="M95" s="27" t="s">
        <v>26</v>
      </c>
      <c r="N95" s="27">
        <v>11</v>
      </c>
      <c r="O95" s="39">
        <f>O92</f>
        <v>39</v>
      </c>
      <c r="P95" s="34">
        <f t="shared" ref="P95:V95" si="10">P92+P93</f>
        <v>68</v>
      </c>
      <c r="Q95" s="34">
        <f t="shared" si="10"/>
        <v>101</v>
      </c>
      <c r="R95" s="34">
        <f t="shared" si="10"/>
        <v>183</v>
      </c>
      <c r="S95" s="34">
        <f t="shared" si="10"/>
        <v>240</v>
      </c>
      <c r="T95" s="34">
        <f t="shared" si="10"/>
        <v>277</v>
      </c>
      <c r="U95" s="34">
        <f t="shared" si="10"/>
        <v>256</v>
      </c>
      <c r="V95" s="34">
        <f t="shared" si="10"/>
        <v>260</v>
      </c>
      <c r="W95" s="39">
        <f t="shared" ref="W95:AA95" si="11">W92+W93+W94</f>
        <v>279</v>
      </c>
      <c r="X95" s="39">
        <f t="shared" si="11"/>
        <v>301</v>
      </c>
      <c r="Y95" s="39">
        <f t="shared" si="11"/>
        <v>359</v>
      </c>
      <c r="Z95" s="39">
        <f t="shared" si="11"/>
        <v>380</v>
      </c>
      <c r="AA95" s="39">
        <f t="shared" si="11"/>
        <v>366</v>
      </c>
      <c r="AB95" s="39">
        <f>AB92+AB93+AB94</f>
        <v>428</v>
      </c>
    </row>
    <row r="96" spans="1:28" x14ac:dyDescent="0.55000000000000004">
      <c r="A96" s="36" t="s">
        <v>101</v>
      </c>
      <c r="B96" s="16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68"/>
      <c r="S96" s="68"/>
      <c r="T96" s="22"/>
      <c r="U96" s="22"/>
    </row>
    <row r="97" spans="1:28" x14ac:dyDescent="0.55000000000000004">
      <c r="A97" s="4" t="s">
        <v>102</v>
      </c>
      <c r="N97" s="6"/>
      <c r="Q97" s="6"/>
      <c r="R97" s="5"/>
      <c r="S97" s="5">
        <v>7</v>
      </c>
      <c r="T97" s="5">
        <v>26</v>
      </c>
      <c r="U97" s="5">
        <f>37+1</f>
        <v>38</v>
      </c>
      <c r="V97" s="5">
        <f>33+3</f>
        <v>36</v>
      </c>
      <c r="W97" s="5">
        <v>28</v>
      </c>
      <c r="X97" s="5">
        <v>20</v>
      </c>
      <c r="Y97" s="5">
        <v>15</v>
      </c>
      <c r="Z97" s="5">
        <v>15</v>
      </c>
      <c r="AA97" s="5">
        <v>12</v>
      </c>
      <c r="AB97" s="5">
        <v>9</v>
      </c>
    </row>
    <row r="98" spans="1:28" x14ac:dyDescent="0.55000000000000004">
      <c r="A98" s="4" t="s">
        <v>103</v>
      </c>
      <c r="B98" s="5">
        <v>69</v>
      </c>
      <c r="C98" s="6">
        <v>68</v>
      </c>
      <c r="D98" s="6">
        <v>78</v>
      </c>
      <c r="E98" s="6">
        <v>86</v>
      </c>
      <c r="F98" s="6">
        <v>81</v>
      </c>
      <c r="G98" s="6">
        <v>73</v>
      </c>
      <c r="H98" s="6">
        <v>81</v>
      </c>
      <c r="I98" s="6">
        <v>62</v>
      </c>
      <c r="J98" s="6">
        <v>70</v>
      </c>
      <c r="K98" s="6">
        <v>58</v>
      </c>
      <c r="L98" s="6">
        <v>85</v>
      </c>
      <c r="M98" s="6">
        <v>105</v>
      </c>
      <c r="N98" s="6">
        <v>123</v>
      </c>
      <c r="O98" s="6">
        <v>173</v>
      </c>
      <c r="P98" s="6">
        <v>139</v>
      </c>
      <c r="Q98" s="6">
        <v>153</v>
      </c>
      <c r="R98" s="5">
        <v>179</v>
      </c>
      <c r="S98" s="5">
        <v>172</v>
      </c>
      <c r="T98" s="64">
        <v>203</v>
      </c>
      <c r="U98" s="5">
        <v>196</v>
      </c>
      <c r="V98" s="5">
        <v>227</v>
      </c>
      <c r="W98" s="5">
        <v>216</v>
      </c>
      <c r="X98" s="5">
        <v>201</v>
      </c>
      <c r="Y98" s="5">
        <v>194</v>
      </c>
      <c r="Z98" s="5">
        <v>183</v>
      </c>
      <c r="AA98" s="5">
        <v>182</v>
      </c>
      <c r="AB98" s="5">
        <v>189</v>
      </c>
    </row>
    <row r="99" spans="1:28" x14ac:dyDescent="0.55000000000000004">
      <c r="A99" s="4" t="s">
        <v>104</v>
      </c>
      <c r="N99" s="6"/>
      <c r="Q99" s="6"/>
      <c r="R99" s="5"/>
      <c r="S99" s="5"/>
      <c r="T99" s="64"/>
      <c r="U99" s="5"/>
      <c r="V99" s="5">
        <v>6</v>
      </c>
      <c r="W99" s="5">
        <v>31</v>
      </c>
      <c r="X99" s="5">
        <v>32</v>
      </c>
      <c r="Y99" s="5">
        <v>48</v>
      </c>
      <c r="Z99" s="5">
        <v>45</v>
      </c>
      <c r="AA99" s="5">
        <v>52</v>
      </c>
      <c r="AB99" s="5">
        <v>42</v>
      </c>
    </row>
    <row r="100" spans="1:28" x14ac:dyDescent="0.55000000000000004">
      <c r="A100" s="31" t="s">
        <v>105</v>
      </c>
      <c r="B100" s="40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39">
        <f t="shared" ref="M100:W100" si="12">SUM(M97:M99)</f>
        <v>105</v>
      </c>
      <c r="N100" s="39">
        <f t="shared" si="12"/>
        <v>123</v>
      </c>
      <c r="O100" s="34">
        <f t="shared" si="12"/>
        <v>173</v>
      </c>
      <c r="P100" s="34">
        <f t="shared" si="12"/>
        <v>139</v>
      </c>
      <c r="Q100" s="34">
        <f t="shared" si="12"/>
        <v>153</v>
      </c>
      <c r="R100" s="34">
        <f t="shared" si="12"/>
        <v>179</v>
      </c>
      <c r="S100" s="34">
        <f t="shared" si="12"/>
        <v>179</v>
      </c>
      <c r="T100" s="34">
        <f t="shared" si="12"/>
        <v>229</v>
      </c>
      <c r="U100" s="34">
        <f t="shared" si="12"/>
        <v>234</v>
      </c>
      <c r="V100" s="34">
        <f t="shared" si="12"/>
        <v>269</v>
      </c>
      <c r="W100" s="34">
        <f t="shared" si="12"/>
        <v>275</v>
      </c>
      <c r="X100" s="34">
        <f>SUM(X97:X99)</f>
        <v>253</v>
      </c>
      <c r="Y100" s="34">
        <f>SUM(Y97:Y99)</f>
        <v>257</v>
      </c>
      <c r="Z100" s="34">
        <f>SUM(Z97:Z99)</f>
        <v>243</v>
      </c>
      <c r="AA100" s="34">
        <f>SUM(AA97:AA99)</f>
        <v>246</v>
      </c>
      <c r="AB100" s="34">
        <f>SUM(AB97:AB99)</f>
        <v>240</v>
      </c>
    </row>
    <row r="101" spans="1:28" x14ac:dyDescent="0.55000000000000004">
      <c r="A101" s="7" t="s">
        <v>109</v>
      </c>
      <c r="B101" s="17">
        <v>8040</v>
      </c>
      <c r="C101" s="17">
        <v>8410</v>
      </c>
      <c r="D101" s="17">
        <v>8866</v>
      </c>
      <c r="E101" s="17" t="e">
        <f>#REF!+E90+E82+E59+E43</f>
        <v>#REF!</v>
      </c>
      <c r="F101" s="17" t="e">
        <f>#REF!+F90+F82+F59+F43</f>
        <v>#REF!</v>
      </c>
      <c r="G101" s="17" t="e">
        <f>#REF!+G90+G82+G59+G43</f>
        <v>#REF!</v>
      </c>
      <c r="H101" s="17" t="e">
        <f>#REF!+H90+H82+H59+H43</f>
        <v>#REF!</v>
      </c>
      <c r="I101" s="17" t="e">
        <f>#REF!+I90+I82+I59+I43</f>
        <v>#REF!</v>
      </c>
      <c r="J101" s="17" t="e">
        <f>#REF!+J90+J82+J59+J43</f>
        <v>#REF!</v>
      </c>
      <c r="K101" s="17" t="e">
        <f>#REF!+K90+K82+K59+K43</f>
        <v>#REF!</v>
      </c>
      <c r="L101" s="17" t="e">
        <f>#REF!+L90+L82+L59+L43</f>
        <v>#REF!</v>
      </c>
      <c r="M101" s="17" t="e">
        <f>#REF!+M90+M82+M59+M43</f>
        <v>#REF!</v>
      </c>
      <c r="N101" s="17" t="e">
        <f>#REF!+N90+N82+N59+N43+N95+#REF!+N103+N100</f>
        <v>#REF!</v>
      </c>
      <c r="O101" s="17" t="e">
        <f>O90+O82+O59+O43+#REF!+O95+O100</f>
        <v>#REF!</v>
      </c>
      <c r="P101" s="17" t="e">
        <f>P90+P82+P59+P43+#REF!+P95+P100</f>
        <v>#REF!</v>
      </c>
      <c r="Q101" s="17" t="e">
        <f>Q90+Q82+Q59+Q43+#REF!+Q95+Q100</f>
        <v>#REF!</v>
      </c>
      <c r="R101" s="68" t="e">
        <f>R90+R82+R59+R43+#REF!+R95+R100</f>
        <v>#REF!</v>
      </c>
      <c r="S101" s="28">
        <f t="shared" ref="S101:AA101" si="13">SUM(S90+S82+S59+S43+S95+S100)</f>
        <v>12371</v>
      </c>
      <c r="T101" s="28">
        <f t="shared" si="13"/>
        <v>12635</v>
      </c>
      <c r="U101" s="28">
        <f t="shared" si="13"/>
        <v>12431</v>
      </c>
      <c r="V101" s="28">
        <f t="shared" si="13"/>
        <v>12415</v>
      </c>
      <c r="W101" s="28">
        <f t="shared" si="13"/>
        <v>12487</v>
      </c>
      <c r="X101" s="28">
        <f t="shared" si="13"/>
        <v>12426</v>
      </c>
      <c r="Y101" s="28">
        <f t="shared" si="13"/>
        <v>12442</v>
      </c>
      <c r="Z101" s="28">
        <f t="shared" si="13"/>
        <v>12195</v>
      </c>
      <c r="AA101" s="28">
        <f t="shared" si="13"/>
        <v>11967</v>
      </c>
      <c r="AB101" s="28">
        <f>SUM(AB90+AB82+AB59+AB43+AB95+AB100)</f>
        <v>11949</v>
      </c>
    </row>
    <row r="102" spans="1:28" s="43" customFormat="1" x14ac:dyDescent="0.55000000000000004">
      <c r="A102" s="58" t="s">
        <v>110</v>
      </c>
      <c r="B102" s="33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33"/>
      <c r="O102" s="41"/>
      <c r="P102" s="41"/>
      <c r="Q102" s="42"/>
      <c r="R102" s="33"/>
      <c r="S102" s="70"/>
      <c r="T102" s="33"/>
      <c r="U102" s="5"/>
      <c r="V102" s="5"/>
      <c r="W102" s="5"/>
      <c r="X102" s="5"/>
      <c r="Y102" s="5"/>
      <c r="Z102" s="35"/>
      <c r="AA102" s="5"/>
      <c r="AB102" s="5"/>
    </row>
    <row r="103" spans="1:28" x14ac:dyDescent="0.55000000000000004">
      <c r="A103" s="59" t="s">
        <v>111</v>
      </c>
      <c r="B103" s="44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4"/>
      <c r="O103" s="45"/>
      <c r="P103" s="45"/>
      <c r="Q103" s="46"/>
      <c r="R103" s="44"/>
      <c r="S103" s="71"/>
      <c r="U103" s="5"/>
    </row>
    <row r="105" spans="1:28" x14ac:dyDescent="0.55000000000000004">
      <c r="R105" s="5"/>
    </row>
    <row r="106" spans="1:28" x14ac:dyDescent="0.55000000000000004">
      <c r="R106" s="5"/>
    </row>
    <row r="107" spans="1:28" x14ac:dyDescent="0.55000000000000004">
      <c r="A107" s="4" t="s">
        <v>26</v>
      </c>
    </row>
    <row r="109" spans="1:28" x14ac:dyDescent="0.55000000000000004">
      <c r="U109" s="36"/>
    </row>
    <row r="110" spans="1:28" x14ac:dyDescent="0.55000000000000004">
      <c r="U110" s="36"/>
    </row>
  </sheetData>
  <phoneticPr fontId="19" type="noConversion"/>
  <printOptions horizontalCentered="1" verticalCentered="1"/>
  <pageMargins left="0.75" right="0.75" top="1" bottom="1" header="0.5" footer="0.5"/>
  <pageSetup scale="70" firstPageNumber="33" orientation="portrait" useFirstPageNumber="1" r:id="rId1"/>
  <headerFooter alignWithMargins="0">
    <oddHeader>&amp;L&amp;"-,Bold Italic"&amp;11&amp;K000000PROGRAM LEVEL DATA&amp;C&amp;"-,Bold Italic"&amp;11&amp;K000000TABLE 31&amp;R&amp;"Lucida Grande,Bold Italic"&amp;K000000T&amp;11rends in Undergraduate Majors, Fall Terms</oddHeader>
    <oddFooter xml:space="preserve">&amp;L&amp;"-,Bold Italic"&amp;11&amp;K000000Office of Institutional Research, UMass Boston </oddFooter>
  </headerFooter>
  <rowBreaks count="1" manualBreakCount="1">
    <brk id="59" max="27" man="1"/>
  </rowBreaks>
  <ignoredErrors>
    <ignoredError sqref="G90:J90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31</vt:lpstr>
      <vt:lpstr>'TABLE 31'!Print_Area</vt:lpstr>
      <vt:lpstr>'TABLE 31'!Print_Titles</vt:lpstr>
    </vt:vector>
  </TitlesOfParts>
  <Manager/>
  <Company>UMass Boston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Kristyna Cloherty</dc:creator>
  <cp:keywords/>
  <dc:description/>
  <cp:lastModifiedBy>Awat O Osman</cp:lastModifiedBy>
  <cp:revision/>
  <cp:lastPrinted>2024-07-22T14:05:58Z</cp:lastPrinted>
  <dcterms:created xsi:type="dcterms:W3CDTF">2007-04-18T21:09:16Z</dcterms:created>
  <dcterms:modified xsi:type="dcterms:W3CDTF">2024-07-22T14:06:25Z</dcterms:modified>
  <cp:category/>
  <cp:contentStatus/>
</cp:coreProperties>
</file>