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Enrollment/"/>
    </mc:Choice>
  </mc:AlternateContent>
  <xr:revisionPtr revIDLastSave="243" documentId="11_306CC17D75008E03511817D8CA2F5CCDA32FC8BB" xr6:coauthVersionLast="47" xr6:coauthVersionMax="47" xr10:uidLastSave="{BED723D0-A140-434C-803D-269774C0EF95}"/>
  <bookViews>
    <workbookView xWindow="-120" yWindow="-120" windowWidth="29040" windowHeight="15840" xr2:uid="{00000000-000D-0000-FFFF-FFFF00000000}"/>
  </bookViews>
  <sheets>
    <sheet name="Fall 2023" sheetId="11" r:id="rId1"/>
    <sheet name="Fall 2022" sheetId="10" r:id="rId2"/>
    <sheet name="Fall 2021" sheetId="9" r:id="rId3"/>
    <sheet name="Fall 2020" sheetId="8" r:id="rId4"/>
    <sheet name="Fall 2019" sheetId="7" r:id="rId5"/>
    <sheet name="Fall 2018" sheetId="6" state="hidden" r:id="rId6"/>
    <sheet name="Fall 2017" sheetId="1" state="hidden" r:id="rId7"/>
    <sheet name="Fall 2016" sheetId="5" state="hidden" r:id="rId8"/>
  </sheets>
  <definedNames>
    <definedName name="_xlnm.Print_Area" localSheetId="7">'Fall 2016'!$A$1:$O$47</definedName>
    <definedName name="_xlnm.Print_Area" localSheetId="6">'Fall 2017'!$A$1:$N$47</definedName>
    <definedName name="_xlnm.Print_Area" localSheetId="4">'Fall 2019'!$A$1:$M$47</definedName>
    <definedName name="_xlnm.Print_Area" localSheetId="3">'Fall 2020'!$A$1:$L$47</definedName>
    <definedName name="_xlnm.Print_Area" localSheetId="2">'Fall 2021'!$A$1:$L$46</definedName>
    <definedName name="_xlnm.Print_Area" localSheetId="1">'Fall 2022'!$A$1:$L$47</definedName>
    <definedName name="_xlnm.Print_Titles" localSheetId="3">'Fall 2020'!$1:$1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1" l="1"/>
  <c r="H45" i="11"/>
  <c r="C45" i="11"/>
  <c r="D45" i="11"/>
  <c r="B45" i="11"/>
  <c r="B45" i="10"/>
  <c r="K31" i="11"/>
  <c r="J17" i="11"/>
  <c r="K17" i="10"/>
  <c r="G17" i="11"/>
  <c r="H17" i="11"/>
  <c r="F17" i="11"/>
  <c r="E17" i="11"/>
  <c r="D17" i="11"/>
  <c r="C17" i="11"/>
  <c r="C17" i="10"/>
  <c r="I16" i="11"/>
  <c r="I44" i="11" s="1"/>
  <c r="I15" i="11"/>
  <c r="I43" i="11" s="1"/>
  <c r="I13" i="11"/>
  <c r="I41" i="11" s="1"/>
  <c r="I8" i="11"/>
  <c r="I36" i="11" s="1"/>
  <c r="I9" i="11"/>
  <c r="I37" i="11" s="1"/>
  <c r="I10" i="11"/>
  <c r="I11" i="11"/>
  <c r="I6" i="11"/>
  <c r="I34" i="11" s="1"/>
  <c r="I7" i="11"/>
  <c r="I5" i="11"/>
  <c r="I33" i="11" s="1"/>
  <c r="J5" i="10"/>
  <c r="L5" i="10" s="1"/>
  <c r="L5" i="6"/>
  <c r="J19" i="10"/>
  <c r="J6" i="10"/>
  <c r="H44" i="11"/>
  <c r="H43" i="11"/>
  <c r="K42" i="11"/>
  <c r="K40" i="11" s="1"/>
  <c r="J42" i="11"/>
  <c r="J40" i="11" s="1"/>
  <c r="G42" i="11"/>
  <c r="G40" i="11" s="1"/>
  <c r="F42" i="11"/>
  <c r="F40" i="11" s="1"/>
  <c r="E42" i="11"/>
  <c r="E40" i="11" s="1"/>
  <c r="D42" i="11"/>
  <c r="D40" i="11" s="1"/>
  <c r="C42" i="11"/>
  <c r="C40" i="11" s="1"/>
  <c r="B42" i="11"/>
  <c r="B40" i="11" s="1"/>
  <c r="H41" i="11"/>
  <c r="I39" i="11"/>
  <c r="H39" i="11"/>
  <c r="I38" i="11"/>
  <c r="H38" i="11"/>
  <c r="H37" i="11"/>
  <c r="H36" i="11"/>
  <c r="I35" i="11"/>
  <c r="H35" i="11"/>
  <c r="H34" i="11"/>
  <c r="H33" i="11"/>
  <c r="K28" i="11"/>
  <c r="K26" i="11" s="1"/>
  <c r="J28" i="11"/>
  <c r="J31" i="11" s="1"/>
  <c r="I28" i="11"/>
  <c r="I26" i="11" s="1"/>
  <c r="H28" i="11"/>
  <c r="G28" i="11"/>
  <c r="G26" i="11" s="1"/>
  <c r="F28" i="11"/>
  <c r="F31" i="11" s="1"/>
  <c r="E28" i="11"/>
  <c r="E26" i="11" s="1"/>
  <c r="D28" i="11"/>
  <c r="D26" i="11" s="1"/>
  <c r="C28" i="11"/>
  <c r="C26" i="11" s="1"/>
  <c r="B28" i="11"/>
  <c r="B26" i="11" s="1"/>
  <c r="K14" i="11"/>
  <c r="J14" i="11"/>
  <c r="H14" i="11"/>
  <c r="G14" i="11"/>
  <c r="F14" i="11"/>
  <c r="E14" i="11"/>
  <c r="D14" i="11"/>
  <c r="C14" i="11"/>
  <c r="B14" i="11"/>
  <c r="K12" i="11"/>
  <c r="J12" i="11"/>
  <c r="H12" i="11"/>
  <c r="G12" i="11"/>
  <c r="F12" i="11"/>
  <c r="E12" i="11"/>
  <c r="D12" i="11"/>
  <c r="C12" i="11"/>
  <c r="B12" i="11"/>
  <c r="B34" i="10"/>
  <c r="F36" i="10"/>
  <c r="I31" i="11" l="1"/>
  <c r="E31" i="11"/>
  <c r="J26" i="11"/>
  <c r="G31" i="11"/>
  <c r="F26" i="11"/>
  <c r="D31" i="11"/>
  <c r="C31" i="11"/>
  <c r="B31" i="11"/>
  <c r="E45" i="11"/>
  <c r="F45" i="11"/>
  <c r="G45" i="11"/>
  <c r="J45" i="11"/>
  <c r="I12" i="11"/>
  <c r="I14" i="11"/>
  <c r="J33" i="10"/>
  <c r="H42" i="11"/>
  <c r="H40" i="11" s="1"/>
  <c r="I42" i="11"/>
  <c r="B33" i="10"/>
  <c r="G44" i="8"/>
  <c r="J44" i="10"/>
  <c r="J43" i="10"/>
  <c r="J41" i="10"/>
  <c r="J34" i="10"/>
  <c r="J35" i="10"/>
  <c r="J36" i="10"/>
  <c r="J37" i="10"/>
  <c r="J38" i="10"/>
  <c r="J39" i="10"/>
  <c r="L33" i="6"/>
  <c r="L42" i="6" s="1"/>
  <c r="L45" i="6" s="1"/>
  <c r="J32" i="9"/>
  <c r="J33" i="8"/>
  <c r="J30" i="10"/>
  <c r="J29" i="10"/>
  <c r="J27" i="10"/>
  <c r="J20" i="10"/>
  <c r="J21" i="10"/>
  <c r="J22" i="10"/>
  <c r="J23" i="10"/>
  <c r="J24" i="10"/>
  <c r="J25" i="10"/>
  <c r="J16" i="10"/>
  <c r="J15" i="10"/>
  <c r="J13" i="10"/>
  <c r="J7" i="10"/>
  <c r="J8" i="10"/>
  <c r="J9" i="10"/>
  <c r="J10" i="10"/>
  <c r="J11" i="10"/>
  <c r="J43" i="9"/>
  <c r="J42" i="9"/>
  <c r="J40" i="9"/>
  <c r="J33" i="9"/>
  <c r="J34" i="9"/>
  <c r="J35" i="9"/>
  <c r="J36" i="9"/>
  <c r="J37" i="9"/>
  <c r="J38" i="9"/>
  <c r="J29" i="9"/>
  <c r="J28" i="9"/>
  <c r="J26" i="9"/>
  <c r="J19" i="9"/>
  <c r="J20" i="9"/>
  <c r="J21" i="9"/>
  <c r="J22" i="9"/>
  <c r="J23" i="9"/>
  <c r="J24" i="9"/>
  <c r="J18" i="9"/>
  <c r="J16" i="9"/>
  <c r="J13" i="9"/>
  <c r="J11" i="9" s="1"/>
  <c r="J12" i="9"/>
  <c r="J14" i="9"/>
  <c r="J15" i="9"/>
  <c r="J6" i="9"/>
  <c r="J7" i="9"/>
  <c r="J8" i="9"/>
  <c r="J9" i="9"/>
  <c r="J10" i="9"/>
  <c r="J5" i="9"/>
  <c r="J6" i="8"/>
  <c r="J5" i="8"/>
  <c r="C44" i="10"/>
  <c r="D44" i="10"/>
  <c r="E44" i="10"/>
  <c r="F44" i="10"/>
  <c r="G44" i="10"/>
  <c r="H44" i="10"/>
  <c r="I44" i="10"/>
  <c r="K44" i="10"/>
  <c r="C43" i="10"/>
  <c r="D43" i="10"/>
  <c r="E43" i="10"/>
  <c r="F43" i="10"/>
  <c r="G43" i="10"/>
  <c r="H43" i="10"/>
  <c r="I43" i="10"/>
  <c r="K43" i="10"/>
  <c r="B44" i="10"/>
  <c r="B43" i="10"/>
  <c r="C41" i="10"/>
  <c r="D41" i="10"/>
  <c r="E41" i="10"/>
  <c r="F41" i="10"/>
  <c r="G41" i="10"/>
  <c r="H41" i="10"/>
  <c r="I41" i="10"/>
  <c r="K41" i="10"/>
  <c r="B41" i="10"/>
  <c r="C33" i="10"/>
  <c r="D33" i="10"/>
  <c r="E33" i="10"/>
  <c r="F33" i="10"/>
  <c r="G33" i="10"/>
  <c r="H33" i="10"/>
  <c r="I33" i="10"/>
  <c r="K33" i="10"/>
  <c r="C34" i="10"/>
  <c r="D34" i="10"/>
  <c r="E34" i="10"/>
  <c r="F34" i="10"/>
  <c r="G34" i="10"/>
  <c r="H34" i="10"/>
  <c r="I34" i="10"/>
  <c r="K34" i="10"/>
  <c r="C35" i="10"/>
  <c r="D35" i="10"/>
  <c r="E35" i="10"/>
  <c r="F35" i="10"/>
  <c r="G35" i="10"/>
  <c r="H35" i="10"/>
  <c r="I35" i="10"/>
  <c r="K35" i="10"/>
  <c r="C36" i="10"/>
  <c r="D36" i="10"/>
  <c r="E36" i="10"/>
  <c r="G36" i="10"/>
  <c r="H36" i="10"/>
  <c r="I36" i="10"/>
  <c r="K36" i="10"/>
  <c r="C37" i="10"/>
  <c r="D37" i="10"/>
  <c r="E37" i="10"/>
  <c r="F37" i="10"/>
  <c r="G37" i="10"/>
  <c r="H37" i="10"/>
  <c r="I37" i="10"/>
  <c r="K37" i="10"/>
  <c r="C38" i="10"/>
  <c r="D38" i="10"/>
  <c r="E38" i="10"/>
  <c r="F38" i="10"/>
  <c r="G38" i="10"/>
  <c r="H38" i="10"/>
  <c r="I38" i="10"/>
  <c r="K38" i="10"/>
  <c r="C39" i="10"/>
  <c r="D39" i="10"/>
  <c r="E39" i="10"/>
  <c r="F39" i="10"/>
  <c r="G39" i="10"/>
  <c r="H39" i="10"/>
  <c r="I39" i="10"/>
  <c r="K39" i="10"/>
  <c r="B35" i="10"/>
  <c r="B36" i="10"/>
  <c r="B37" i="10"/>
  <c r="B38" i="10"/>
  <c r="B39" i="10"/>
  <c r="L10" i="10"/>
  <c r="I40" i="11" l="1"/>
  <c r="I45" i="11"/>
  <c r="I17" i="11"/>
  <c r="L44" i="10"/>
  <c r="L43" i="10"/>
  <c r="K42" i="10"/>
  <c r="K45" i="10" s="1"/>
  <c r="I42" i="10"/>
  <c r="I45" i="10" s="1"/>
  <c r="H42" i="10"/>
  <c r="H45" i="10" s="1"/>
  <c r="G42" i="10"/>
  <c r="G40" i="10" s="1"/>
  <c r="F42" i="10"/>
  <c r="F45" i="10" s="1"/>
  <c r="E42" i="10"/>
  <c r="E40" i="10" s="1"/>
  <c r="D42" i="10"/>
  <c r="D45" i="10" s="1"/>
  <c r="C42" i="10"/>
  <c r="C45" i="10" s="1"/>
  <c r="B42" i="10"/>
  <c r="L39" i="10"/>
  <c r="L38" i="10"/>
  <c r="L37" i="10"/>
  <c r="L36" i="10"/>
  <c r="L35" i="10"/>
  <c r="L34" i="10"/>
  <c r="L33" i="10"/>
  <c r="L30" i="10"/>
  <c r="L29" i="10"/>
  <c r="K28" i="10"/>
  <c r="K31" i="10" s="1"/>
  <c r="J28" i="10"/>
  <c r="J31" i="10" s="1"/>
  <c r="H28" i="10"/>
  <c r="H31" i="10" s="1"/>
  <c r="G28" i="10"/>
  <c r="G31" i="10" s="1"/>
  <c r="F28" i="10"/>
  <c r="F31" i="10" s="1"/>
  <c r="E28" i="10"/>
  <c r="E31" i="10" s="1"/>
  <c r="D28" i="10"/>
  <c r="D31" i="10" s="1"/>
  <c r="C28" i="10"/>
  <c r="C31" i="10" s="1"/>
  <c r="B28" i="10"/>
  <c r="B31" i="10" s="1"/>
  <c r="L27" i="10"/>
  <c r="G26" i="10"/>
  <c r="L25" i="10"/>
  <c r="L24" i="10"/>
  <c r="L23" i="10"/>
  <c r="L22" i="10"/>
  <c r="L21" i="10"/>
  <c r="L20" i="10"/>
  <c r="L19" i="10"/>
  <c r="L16" i="10"/>
  <c r="L15" i="10"/>
  <c r="K14" i="10"/>
  <c r="K12" i="10" s="1"/>
  <c r="J14" i="10"/>
  <c r="J17" i="10" s="1"/>
  <c r="I14" i="10"/>
  <c r="I17" i="10" s="1"/>
  <c r="H14" i="10"/>
  <c r="H17" i="10" s="1"/>
  <c r="G14" i="10"/>
  <c r="G17" i="10" s="1"/>
  <c r="F14" i="10"/>
  <c r="F17" i="10" s="1"/>
  <c r="E14" i="10"/>
  <c r="E17" i="10" s="1"/>
  <c r="D14" i="10"/>
  <c r="D17" i="10" s="1"/>
  <c r="C14" i="10"/>
  <c r="C12" i="10" s="1"/>
  <c r="B14" i="10"/>
  <c r="B17" i="10" s="1"/>
  <c r="L13" i="10"/>
  <c r="L11" i="10"/>
  <c r="L9" i="10"/>
  <c r="L8" i="10"/>
  <c r="L7" i="10"/>
  <c r="L6" i="10"/>
  <c r="K44" i="9"/>
  <c r="C44" i="9"/>
  <c r="D44" i="9"/>
  <c r="E44" i="9"/>
  <c r="F44" i="9"/>
  <c r="G44" i="9"/>
  <c r="H44" i="9"/>
  <c r="I44" i="9"/>
  <c r="B44" i="9"/>
  <c r="K30" i="9"/>
  <c r="C30" i="9"/>
  <c r="D30" i="9"/>
  <c r="E30" i="9"/>
  <c r="F30" i="9"/>
  <c r="G30" i="9"/>
  <c r="H30" i="9"/>
  <c r="B30" i="9"/>
  <c r="K16" i="9"/>
  <c r="C16" i="9"/>
  <c r="D16" i="9"/>
  <c r="E16" i="9"/>
  <c r="F16" i="9"/>
  <c r="G16" i="9"/>
  <c r="H16" i="9"/>
  <c r="I16" i="9"/>
  <c r="B16" i="9"/>
  <c r="J27" i="9"/>
  <c r="J25" i="9" s="1"/>
  <c r="L37" i="9"/>
  <c r="L29" i="9"/>
  <c r="L28" i="9"/>
  <c r="L26" i="9"/>
  <c r="L19" i="9"/>
  <c r="L20" i="9"/>
  <c r="L21" i="9"/>
  <c r="L22" i="9"/>
  <c r="L23" i="9"/>
  <c r="L24" i="9"/>
  <c r="L18" i="9"/>
  <c r="L15" i="9"/>
  <c r="L14" i="9"/>
  <c r="L12" i="9"/>
  <c r="L6" i="9"/>
  <c r="L7" i="9"/>
  <c r="L8" i="9"/>
  <c r="L9" i="9"/>
  <c r="L10" i="9"/>
  <c r="L5" i="9"/>
  <c r="L43" i="9"/>
  <c r="L42" i="9"/>
  <c r="K41" i="9"/>
  <c r="K39" i="9" s="1"/>
  <c r="I41" i="9"/>
  <c r="H41" i="9"/>
  <c r="H39" i="9" s="1"/>
  <c r="G41" i="9"/>
  <c r="G39" i="9" s="1"/>
  <c r="F41" i="9"/>
  <c r="F39" i="9" s="1"/>
  <c r="E41" i="9"/>
  <c r="E39" i="9" s="1"/>
  <c r="D41" i="9"/>
  <c r="D39" i="9" s="1"/>
  <c r="C41" i="9"/>
  <c r="C39" i="9" s="1"/>
  <c r="B41" i="9"/>
  <c r="B39" i="9" s="1"/>
  <c r="L40" i="9"/>
  <c r="L38" i="9"/>
  <c r="L36" i="9"/>
  <c r="L35" i="9"/>
  <c r="L34" i="9"/>
  <c r="L33" i="9"/>
  <c r="L32" i="9"/>
  <c r="K27" i="9"/>
  <c r="K25" i="9" s="1"/>
  <c r="H27" i="9"/>
  <c r="H25" i="9" s="1"/>
  <c r="G27" i="9"/>
  <c r="G25" i="9" s="1"/>
  <c r="F27" i="9"/>
  <c r="F25" i="9" s="1"/>
  <c r="E27" i="9"/>
  <c r="E25" i="9" s="1"/>
  <c r="D27" i="9"/>
  <c r="D25" i="9" s="1"/>
  <c r="C27" i="9"/>
  <c r="C25" i="9" s="1"/>
  <c r="B27" i="9"/>
  <c r="B25" i="9" s="1"/>
  <c r="K13" i="9"/>
  <c r="K11" i="9" s="1"/>
  <c r="I13" i="9"/>
  <c r="I11" i="9" s="1"/>
  <c r="H13" i="9"/>
  <c r="H11" i="9" s="1"/>
  <c r="G13" i="9"/>
  <c r="G11" i="9" s="1"/>
  <c r="F13" i="9"/>
  <c r="F11" i="9" s="1"/>
  <c r="E13" i="9"/>
  <c r="E11" i="9" s="1"/>
  <c r="D13" i="9"/>
  <c r="D11" i="9" s="1"/>
  <c r="C13" i="9"/>
  <c r="C11" i="9" s="1"/>
  <c r="B13" i="9"/>
  <c r="B11" i="9" s="1"/>
  <c r="J30" i="9" l="1"/>
  <c r="L30" i="9" s="1"/>
  <c r="L16" i="9"/>
  <c r="H40" i="10"/>
  <c r="F40" i="10"/>
  <c r="E26" i="10"/>
  <c r="B12" i="10"/>
  <c r="I12" i="10"/>
  <c r="J26" i="10"/>
  <c r="K40" i="10"/>
  <c r="D26" i="10"/>
  <c r="B40" i="10"/>
  <c r="C40" i="10"/>
  <c r="I40" i="10"/>
  <c r="E45" i="10"/>
  <c r="H26" i="10"/>
  <c r="K26" i="10"/>
  <c r="L28" i="10"/>
  <c r="L26" i="10" s="1"/>
  <c r="C26" i="10"/>
  <c r="L31" i="10"/>
  <c r="D12" i="10"/>
  <c r="E12" i="10"/>
  <c r="F12" i="10"/>
  <c r="J12" i="10"/>
  <c r="J42" i="10"/>
  <c r="J45" i="10" s="1"/>
  <c r="L45" i="10" s="1"/>
  <c r="L14" i="10"/>
  <c r="L12" i="10" s="1"/>
  <c r="L17" i="10"/>
  <c r="G12" i="10"/>
  <c r="B26" i="10"/>
  <c r="G45" i="10"/>
  <c r="D40" i="10"/>
  <c r="H12" i="10"/>
  <c r="F26" i="10"/>
  <c r="L41" i="10"/>
  <c r="L42" i="10" s="1"/>
  <c r="L40" i="10" s="1"/>
  <c r="L41" i="9"/>
  <c r="L39" i="9" s="1"/>
  <c r="L27" i="9"/>
  <c r="L25" i="9" s="1"/>
  <c r="L13" i="9"/>
  <c r="L11" i="9" s="1"/>
  <c r="I39" i="9"/>
  <c r="J41" i="9"/>
  <c r="J39" i="9" s="1"/>
  <c r="J40" i="10" l="1"/>
  <c r="J44" i="9"/>
  <c r="L44" i="9" s="1"/>
  <c r="K44" i="8" l="1"/>
  <c r="I44" i="8"/>
  <c r="H44" i="8"/>
  <c r="F44" i="8"/>
  <c r="E44" i="8"/>
  <c r="D44" i="8"/>
  <c r="C44" i="8"/>
  <c r="B44" i="8"/>
  <c r="K43" i="8"/>
  <c r="I43" i="8"/>
  <c r="H43" i="8"/>
  <c r="G43" i="8"/>
  <c r="F43" i="8"/>
  <c r="E43" i="8"/>
  <c r="D43" i="8"/>
  <c r="C43" i="8"/>
  <c r="B43" i="8"/>
  <c r="K41" i="8"/>
  <c r="I41" i="8"/>
  <c r="H41" i="8"/>
  <c r="G41" i="8"/>
  <c r="F41" i="8"/>
  <c r="E41" i="8"/>
  <c r="D41" i="8"/>
  <c r="C41" i="8"/>
  <c r="B41" i="8"/>
  <c r="K39" i="8"/>
  <c r="I39" i="8"/>
  <c r="H39" i="8"/>
  <c r="G39" i="8"/>
  <c r="F39" i="8"/>
  <c r="E39" i="8"/>
  <c r="D39" i="8"/>
  <c r="C39" i="8"/>
  <c r="B39" i="8"/>
  <c r="K38" i="8"/>
  <c r="I38" i="8"/>
  <c r="H38" i="8"/>
  <c r="G38" i="8"/>
  <c r="F38" i="8"/>
  <c r="E38" i="8"/>
  <c r="D38" i="8"/>
  <c r="C38" i="8"/>
  <c r="B38" i="8"/>
  <c r="K37" i="8"/>
  <c r="I37" i="8"/>
  <c r="H37" i="8"/>
  <c r="G37" i="8"/>
  <c r="F37" i="8"/>
  <c r="E37" i="8"/>
  <c r="D37" i="8"/>
  <c r="C37" i="8"/>
  <c r="B37" i="8"/>
  <c r="K36" i="8"/>
  <c r="I36" i="8"/>
  <c r="H36" i="8"/>
  <c r="G36" i="8"/>
  <c r="F36" i="8"/>
  <c r="E36" i="8"/>
  <c r="D36" i="8"/>
  <c r="C36" i="8"/>
  <c r="B36" i="8"/>
  <c r="K35" i="8"/>
  <c r="I35" i="8"/>
  <c r="H35" i="8"/>
  <c r="G35" i="8"/>
  <c r="F35" i="8"/>
  <c r="E35" i="8"/>
  <c r="D35" i="8"/>
  <c r="C35" i="8"/>
  <c r="B35" i="8"/>
  <c r="K34" i="8"/>
  <c r="I34" i="8"/>
  <c r="H34" i="8"/>
  <c r="G34" i="8"/>
  <c r="F34" i="8"/>
  <c r="E34" i="8"/>
  <c r="D34" i="8"/>
  <c r="C34" i="8"/>
  <c r="B34" i="8"/>
  <c r="K33" i="8"/>
  <c r="I33" i="8"/>
  <c r="H33" i="8"/>
  <c r="G33" i="8"/>
  <c r="F33" i="8"/>
  <c r="E33" i="8"/>
  <c r="D33" i="8"/>
  <c r="C33" i="8"/>
  <c r="B33" i="8"/>
  <c r="J30" i="8"/>
  <c r="L30" i="8" s="1"/>
  <c r="J29" i="8"/>
  <c r="L29" i="8" s="1"/>
  <c r="K28" i="8"/>
  <c r="K31" i="8" s="1"/>
  <c r="H28" i="8"/>
  <c r="H31" i="8" s="1"/>
  <c r="G28" i="8"/>
  <c r="G31" i="8" s="1"/>
  <c r="F28" i="8"/>
  <c r="F26" i="8" s="1"/>
  <c r="E28" i="8"/>
  <c r="E31" i="8" s="1"/>
  <c r="D28" i="8"/>
  <c r="D31" i="8" s="1"/>
  <c r="C28" i="8"/>
  <c r="C31" i="8" s="1"/>
  <c r="B28" i="8"/>
  <c r="B26" i="8" s="1"/>
  <c r="J27" i="8"/>
  <c r="L27" i="8" s="1"/>
  <c r="J25" i="8"/>
  <c r="L25" i="8" s="1"/>
  <c r="J24" i="8"/>
  <c r="L24" i="8" s="1"/>
  <c r="J23" i="8"/>
  <c r="L23" i="8" s="1"/>
  <c r="J22" i="8"/>
  <c r="L22" i="8" s="1"/>
  <c r="J21" i="8"/>
  <c r="L21" i="8" s="1"/>
  <c r="J20" i="8"/>
  <c r="L20" i="8" s="1"/>
  <c r="J19" i="8"/>
  <c r="L19" i="8" s="1"/>
  <c r="J16" i="8"/>
  <c r="L16" i="8" s="1"/>
  <c r="J15" i="8"/>
  <c r="K14" i="8"/>
  <c r="K17" i="8" s="1"/>
  <c r="I14" i="8"/>
  <c r="H14" i="8"/>
  <c r="H17" i="8" s="1"/>
  <c r="G14" i="8"/>
  <c r="G17" i="8" s="1"/>
  <c r="F14" i="8"/>
  <c r="F12" i="8" s="1"/>
  <c r="E14" i="8"/>
  <c r="E17" i="8" s="1"/>
  <c r="D14" i="8"/>
  <c r="D17" i="8" s="1"/>
  <c r="C14" i="8"/>
  <c r="C17" i="8" s="1"/>
  <c r="B14" i="8"/>
  <c r="J13" i="8"/>
  <c r="L13" i="8" s="1"/>
  <c r="J11" i="8"/>
  <c r="J10" i="8"/>
  <c r="L10" i="8" s="1"/>
  <c r="J9" i="8"/>
  <c r="J8" i="8"/>
  <c r="L8" i="8" s="1"/>
  <c r="J7" i="8"/>
  <c r="L6" i="8"/>
  <c r="B12" i="8" l="1"/>
  <c r="B17" i="8"/>
  <c r="I12" i="8"/>
  <c r="I17" i="8"/>
  <c r="H26" i="8"/>
  <c r="K26" i="8"/>
  <c r="G26" i="8"/>
  <c r="L38" i="8"/>
  <c r="J37" i="8"/>
  <c r="L34" i="8"/>
  <c r="J43" i="8"/>
  <c r="J39" i="8"/>
  <c r="D26" i="8"/>
  <c r="L44" i="8"/>
  <c r="C26" i="8"/>
  <c r="J35" i="8"/>
  <c r="K12" i="8"/>
  <c r="G12" i="8"/>
  <c r="C12" i="8"/>
  <c r="E42" i="8"/>
  <c r="E40" i="8" s="1"/>
  <c r="H42" i="8"/>
  <c r="H45" i="8" s="1"/>
  <c r="D42" i="8"/>
  <c r="D45" i="8" s="1"/>
  <c r="D12" i="8"/>
  <c r="H12" i="8"/>
  <c r="E26" i="8"/>
  <c r="B42" i="8"/>
  <c r="B45" i="8" s="1"/>
  <c r="F42" i="8"/>
  <c r="F40" i="8" s="1"/>
  <c r="I42" i="8"/>
  <c r="I45" i="8" s="1"/>
  <c r="E12" i="8"/>
  <c r="C42" i="8"/>
  <c r="C40" i="8" s="1"/>
  <c r="G42" i="8"/>
  <c r="G45" i="8" s="1"/>
  <c r="K42" i="8"/>
  <c r="K40" i="8" s="1"/>
  <c r="L36" i="8"/>
  <c r="L41" i="8"/>
  <c r="L28" i="8"/>
  <c r="B31" i="8"/>
  <c r="F31" i="8"/>
  <c r="F17" i="8"/>
  <c r="L5" i="8"/>
  <c r="L33" i="8" s="1"/>
  <c r="L7" i="8"/>
  <c r="L35" i="8" s="1"/>
  <c r="L9" i="8"/>
  <c r="L37" i="8" s="1"/>
  <c r="L11" i="8"/>
  <c r="L39" i="8" s="1"/>
  <c r="J14" i="8"/>
  <c r="J12" i="8" s="1"/>
  <c r="L15" i="8"/>
  <c r="L43" i="8" s="1"/>
  <c r="J28" i="8"/>
  <c r="J34" i="8"/>
  <c r="J36" i="8"/>
  <c r="J38" i="8"/>
  <c r="J41" i="8"/>
  <c r="J44" i="8"/>
  <c r="K27" i="7"/>
  <c r="K25" i="7"/>
  <c r="L28" i="7"/>
  <c r="K30" i="7"/>
  <c r="K29" i="7"/>
  <c r="B28" i="7"/>
  <c r="C28" i="7"/>
  <c r="D28" i="7"/>
  <c r="E28" i="7"/>
  <c r="F28" i="7"/>
  <c r="G28" i="7"/>
  <c r="H28" i="7"/>
  <c r="I28" i="7"/>
  <c r="B14" i="7"/>
  <c r="K19" i="7"/>
  <c r="M19" i="7" s="1"/>
  <c r="K20" i="7"/>
  <c r="K21" i="7"/>
  <c r="K22" i="7"/>
  <c r="K23" i="7"/>
  <c r="K24" i="7"/>
  <c r="K16" i="7"/>
  <c r="K15" i="7"/>
  <c r="K6" i="7"/>
  <c r="K7" i="7"/>
  <c r="K8" i="7"/>
  <c r="K9" i="7"/>
  <c r="K10" i="7"/>
  <c r="K11" i="7"/>
  <c r="K5" i="7"/>
  <c r="K33" i="7" s="1"/>
  <c r="L7" i="6"/>
  <c r="L14" i="7"/>
  <c r="C14" i="7"/>
  <c r="D14" i="7"/>
  <c r="E14" i="7"/>
  <c r="F14" i="7"/>
  <c r="G14" i="7"/>
  <c r="H14" i="7"/>
  <c r="I14" i="7"/>
  <c r="J14" i="7"/>
  <c r="J17" i="7" s="1"/>
  <c r="B14" i="6"/>
  <c r="K13" i="7"/>
  <c r="N5" i="6"/>
  <c r="I40" i="8" l="1"/>
  <c r="G40" i="8"/>
  <c r="E45" i="8"/>
  <c r="K45" i="8"/>
  <c r="H40" i="8"/>
  <c r="F45" i="8"/>
  <c r="D40" i="8"/>
  <c r="C45" i="8"/>
  <c r="B40" i="8"/>
  <c r="J42" i="8"/>
  <c r="J45" i="8" s="1"/>
  <c r="L42" i="8"/>
  <c r="J26" i="8"/>
  <c r="J31" i="8"/>
  <c r="L14" i="8"/>
  <c r="J17" i="8"/>
  <c r="L31" i="8"/>
  <c r="L26" i="8"/>
  <c r="K14" i="7"/>
  <c r="K17" i="7" s="1"/>
  <c r="B17" i="6"/>
  <c r="L31" i="5"/>
  <c r="M30" i="5"/>
  <c r="M29" i="5"/>
  <c r="M27" i="5"/>
  <c r="M20" i="5"/>
  <c r="M21" i="5"/>
  <c r="M22" i="5"/>
  <c r="M23" i="5"/>
  <c r="M24" i="5"/>
  <c r="M25" i="5"/>
  <c r="M19" i="5"/>
  <c r="J17" i="5"/>
  <c r="N19" i="1"/>
  <c r="L15" i="1"/>
  <c r="N15" i="1" s="1"/>
  <c r="B14" i="1"/>
  <c r="B12" i="1" s="1"/>
  <c r="C14" i="1"/>
  <c r="C12" i="1" s="1"/>
  <c r="D14" i="1"/>
  <c r="D17" i="1" s="1"/>
  <c r="E14" i="1"/>
  <c r="E17" i="1" s="1"/>
  <c r="F14" i="1"/>
  <c r="F12" i="1" s="1"/>
  <c r="G14" i="1"/>
  <c r="G12" i="1" s="1"/>
  <c r="H14" i="1"/>
  <c r="H12" i="1" s="1"/>
  <c r="I14" i="1"/>
  <c r="J14" i="1"/>
  <c r="J12" i="1" s="1"/>
  <c r="K14" i="1"/>
  <c r="K12" i="1" s="1"/>
  <c r="M14" i="1"/>
  <c r="M17" i="1" s="1"/>
  <c r="D12" i="1"/>
  <c r="E12" i="1"/>
  <c r="M12" i="1"/>
  <c r="N5" i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5" i="1"/>
  <c r="L33" i="1" s="1"/>
  <c r="L13" i="1"/>
  <c r="L16" i="1"/>
  <c r="N16" i="1" s="1"/>
  <c r="L19" i="1"/>
  <c r="L20" i="1"/>
  <c r="N20" i="1" s="1"/>
  <c r="L21" i="1"/>
  <c r="N21" i="1" s="1"/>
  <c r="L22" i="1"/>
  <c r="N22" i="1" s="1"/>
  <c r="L23" i="1"/>
  <c r="N23" i="1" s="1"/>
  <c r="L24" i="1"/>
  <c r="L25" i="1"/>
  <c r="L27" i="1"/>
  <c r="N27" i="1" s="1"/>
  <c r="B28" i="1"/>
  <c r="B26" i="1" s="1"/>
  <c r="C28" i="1"/>
  <c r="D28" i="1"/>
  <c r="E28" i="1"/>
  <c r="E26" i="1" s="1"/>
  <c r="F28" i="1"/>
  <c r="F26" i="1" s="1"/>
  <c r="G28" i="1"/>
  <c r="H28" i="1"/>
  <c r="I28" i="1"/>
  <c r="I26" i="1" s="1"/>
  <c r="J28" i="1"/>
  <c r="J26" i="1" s="1"/>
  <c r="K28" i="1"/>
  <c r="K31" i="1" s="1"/>
  <c r="M28" i="1"/>
  <c r="M26" i="1" s="1"/>
  <c r="L29" i="1"/>
  <c r="N29" i="1" s="1"/>
  <c r="L30" i="1"/>
  <c r="N30" i="1" s="1"/>
  <c r="B33" i="1"/>
  <c r="C33" i="1"/>
  <c r="D33" i="1"/>
  <c r="E33" i="1"/>
  <c r="F33" i="1"/>
  <c r="G33" i="1"/>
  <c r="H33" i="1"/>
  <c r="I33" i="1"/>
  <c r="J33" i="1"/>
  <c r="K33" i="1"/>
  <c r="M33" i="1"/>
  <c r="B34" i="1"/>
  <c r="C34" i="1"/>
  <c r="D34" i="1"/>
  <c r="E34" i="1"/>
  <c r="F34" i="1"/>
  <c r="G34" i="1"/>
  <c r="H34" i="1"/>
  <c r="I34" i="1"/>
  <c r="J34" i="1"/>
  <c r="K34" i="1"/>
  <c r="M34" i="1"/>
  <c r="B35" i="1"/>
  <c r="C35" i="1"/>
  <c r="D35" i="1"/>
  <c r="E35" i="1"/>
  <c r="F35" i="1"/>
  <c r="G35" i="1"/>
  <c r="H35" i="1"/>
  <c r="I35" i="1"/>
  <c r="J35" i="1"/>
  <c r="K35" i="1"/>
  <c r="M35" i="1"/>
  <c r="B36" i="1"/>
  <c r="C36" i="1"/>
  <c r="D36" i="1"/>
  <c r="E36" i="1"/>
  <c r="F36" i="1"/>
  <c r="G36" i="1"/>
  <c r="H36" i="1"/>
  <c r="I36" i="1"/>
  <c r="J36" i="1"/>
  <c r="K36" i="1"/>
  <c r="M36" i="1"/>
  <c r="B37" i="1"/>
  <c r="C37" i="1"/>
  <c r="D37" i="1"/>
  <c r="E37" i="1"/>
  <c r="F37" i="1"/>
  <c r="G37" i="1"/>
  <c r="H37" i="1"/>
  <c r="I37" i="1"/>
  <c r="J37" i="1"/>
  <c r="K37" i="1"/>
  <c r="M37" i="1"/>
  <c r="B38" i="1"/>
  <c r="C38" i="1"/>
  <c r="D38" i="1"/>
  <c r="E38" i="1"/>
  <c r="F38" i="1"/>
  <c r="G38" i="1"/>
  <c r="H38" i="1"/>
  <c r="I38" i="1"/>
  <c r="J38" i="1"/>
  <c r="K38" i="1"/>
  <c r="M38" i="1"/>
  <c r="B39" i="1"/>
  <c r="C39" i="1"/>
  <c r="D39" i="1"/>
  <c r="E39" i="1"/>
  <c r="F39" i="1"/>
  <c r="G39" i="1"/>
  <c r="H39" i="1"/>
  <c r="I39" i="1"/>
  <c r="J39" i="1"/>
  <c r="K39" i="1"/>
  <c r="M39" i="1"/>
  <c r="B41" i="1"/>
  <c r="C41" i="1"/>
  <c r="D41" i="1"/>
  <c r="E41" i="1"/>
  <c r="F41" i="1"/>
  <c r="G41" i="1"/>
  <c r="H41" i="1"/>
  <c r="I41" i="1"/>
  <c r="J41" i="1"/>
  <c r="K41" i="1"/>
  <c r="M41" i="1"/>
  <c r="B43" i="1"/>
  <c r="C43" i="1"/>
  <c r="D43" i="1"/>
  <c r="E43" i="1"/>
  <c r="F43" i="1"/>
  <c r="G43" i="1"/>
  <c r="H43" i="1"/>
  <c r="I43" i="1"/>
  <c r="J43" i="1"/>
  <c r="K43" i="1"/>
  <c r="M43" i="1"/>
  <c r="B44" i="1"/>
  <c r="C44" i="1"/>
  <c r="D44" i="1"/>
  <c r="E44" i="1"/>
  <c r="F44" i="1"/>
  <c r="G44" i="1"/>
  <c r="H44" i="1"/>
  <c r="I44" i="1"/>
  <c r="J44" i="1"/>
  <c r="K44" i="1"/>
  <c r="M44" i="1"/>
  <c r="L27" i="6"/>
  <c r="N27" i="6" s="1"/>
  <c r="L16" i="6"/>
  <c r="N16" i="6" s="1"/>
  <c r="L15" i="6"/>
  <c r="N15" i="6" s="1"/>
  <c r="B12" i="6"/>
  <c r="N7" i="6"/>
  <c r="M14" i="6"/>
  <c r="M17" i="6" s="1"/>
  <c r="C14" i="6"/>
  <c r="C17" i="6" s="1"/>
  <c r="D14" i="6"/>
  <c r="D17" i="6" s="1"/>
  <c r="E14" i="6"/>
  <c r="E17" i="6" s="1"/>
  <c r="F14" i="6"/>
  <c r="F12" i="6" s="1"/>
  <c r="G14" i="6"/>
  <c r="G12" i="6" s="1"/>
  <c r="H14" i="6"/>
  <c r="H17" i="6" s="1"/>
  <c r="I14" i="6"/>
  <c r="I17" i="6" s="1"/>
  <c r="J14" i="6"/>
  <c r="J17" i="6" s="1"/>
  <c r="K14" i="6"/>
  <c r="K12" i="6" s="1"/>
  <c r="B28" i="6"/>
  <c r="B26" i="6" s="1"/>
  <c r="M5" i="5"/>
  <c r="L13" i="6"/>
  <c r="N13" i="6" s="1"/>
  <c r="L20" i="6"/>
  <c r="N20" i="6" s="1"/>
  <c r="L21" i="6"/>
  <c r="N21" i="6" s="1"/>
  <c r="L22" i="6"/>
  <c r="N22" i="6" s="1"/>
  <c r="L23" i="6"/>
  <c r="N23" i="6" s="1"/>
  <c r="L24" i="6"/>
  <c r="N24" i="6" s="1"/>
  <c r="L25" i="6"/>
  <c r="N25" i="6" s="1"/>
  <c r="L19" i="6"/>
  <c r="N19" i="6" s="1"/>
  <c r="G42" i="1" l="1"/>
  <c r="M42" i="1"/>
  <c r="M40" i="1" s="1"/>
  <c r="L28" i="1"/>
  <c r="L31" i="1" s="1"/>
  <c r="G17" i="6"/>
  <c r="F17" i="6"/>
  <c r="J17" i="1"/>
  <c r="L37" i="1"/>
  <c r="M31" i="1"/>
  <c r="K17" i="6"/>
  <c r="J12" i="6"/>
  <c r="E12" i="6"/>
  <c r="L43" i="1"/>
  <c r="B31" i="1"/>
  <c r="K17" i="1"/>
  <c r="J31" i="1"/>
  <c r="C42" i="1"/>
  <c r="C40" i="1" s="1"/>
  <c r="G17" i="1"/>
  <c r="I31" i="1"/>
  <c r="H42" i="1"/>
  <c r="F17" i="1"/>
  <c r="F31" i="1"/>
  <c r="K42" i="1"/>
  <c r="K45" i="1" s="1"/>
  <c r="L35" i="1"/>
  <c r="D42" i="1"/>
  <c r="D45" i="1" s="1"/>
  <c r="E31" i="1"/>
  <c r="C17" i="1"/>
  <c r="B17" i="1"/>
  <c r="J40" i="8"/>
  <c r="L45" i="8"/>
  <c r="L40" i="8"/>
  <c r="L17" i="8"/>
  <c r="L12" i="8"/>
  <c r="M45" i="1"/>
  <c r="H40" i="1"/>
  <c r="H45" i="1"/>
  <c r="K40" i="1"/>
  <c r="C45" i="1"/>
  <c r="G40" i="1"/>
  <c r="G45" i="1"/>
  <c r="H26" i="1"/>
  <c r="H31" i="1"/>
  <c r="D26" i="1"/>
  <c r="D31" i="1"/>
  <c r="D12" i="6"/>
  <c r="L28" i="6"/>
  <c r="L31" i="6" s="1"/>
  <c r="J42" i="1"/>
  <c r="F42" i="1"/>
  <c r="G26" i="1"/>
  <c r="G31" i="1"/>
  <c r="C26" i="1"/>
  <c r="C31" i="1"/>
  <c r="L39" i="1"/>
  <c r="N25" i="1"/>
  <c r="L41" i="1"/>
  <c r="N13" i="1"/>
  <c r="N14" i="1" s="1"/>
  <c r="N17" i="1" s="1"/>
  <c r="B31" i="6"/>
  <c r="L44" i="1"/>
  <c r="I42" i="1"/>
  <c r="E42" i="1"/>
  <c r="I17" i="1"/>
  <c r="I12" i="1"/>
  <c r="H12" i="6"/>
  <c r="M12" i="6"/>
  <c r="L14" i="1"/>
  <c r="H17" i="1"/>
  <c r="C12" i="6"/>
  <c r="L38" i="1"/>
  <c r="N24" i="1"/>
  <c r="B42" i="1"/>
  <c r="B40" i="1" s="1"/>
  <c r="L26" i="1"/>
  <c r="L36" i="1"/>
  <c r="L34" i="1"/>
  <c r="L8" i="6"/>
  <c r="N8" i="6" s="1"/>
  <c r="L9" i="6"/>
  <c r="N9" i="6" s="1"/>
  <c r="L10" i="6"/>
  <c r="N10" i="6" s="1"/>
  <c r="L11" i="6"/>
  <c r="N11" i="6" s="1"/>
  <c r="L6" i="6"/>
  <c r="N6" i="6" s="1"/>
  <c r="L31" i="7"/>
  <c r="I31" i="7"/>
  <c r="H31" i="7"/>
  <c r="G31" i="7"/>
  <c r="F31" i="7"/>
  <c r="E31" i="7"/>
  <c r="D31" i="7"/>
  <c r="C31" i="7"/>
  <c r="B31" i="7"/>
  <c r="M30" i="7"/>
  <c r="M29" i="7"/>
  <c r="M27" i="7"/>
  <c r="K28" i="7"/>
  <c r="L26" i="7"/>
  <c r="I26" i="7"/>
  <c r="H26" i="7"/>
  <c r="G26" i="7"/>
  <c r="F26" i="7"/>
  <c r="E26" i="7"/>
  <c r="D26" i="7"/>
  <c r="C26" i="7"/>
  <c r="B26" i="7"/>
  <c r="M25" i="7"/>
  <c r="M24" i="7"/>
  <c r="M23" i="7"/>
  <c r="M22" i="7"/>
  <c r="M21" i="7"/>
  <c r="M20" i="7"/>
  <c r="H41" i="7"/>
  <c r="E41" i="7"/>
  <c r="D41" i="7"/>
  <c r="M16" i="7"/>
  <c r="M15" i="7"/>
  <c r="M6" i="7"/>
  <c r="M7" i="7"/>
  <c r="M10" i="7"/>
  <c r="M11" i="7"/>
  <c r="I17" i="7"/>
  <c r="M8" i="7"/>
  <c r="M9" i="7"/>
  <c r="C17" i="7"/>
  <c r="G17" i="7"/>
  <c r="B17" i="7"/>
  <c r="B12" i="7"/>
  <c r="F12" i="7"/>
  <c r="I12" i="7"/>
  <c r="L44" i="7"/>
  <c r="K44" i="7"/>
  <c r="J44" i="7"/>
  <c r="I44" i="7"/>
  <c r="H44" i="7"/>
  <c r="G44" i="7"/>
  <c r="F44" i="7"/>
  <c r="E44" i="7"/>
  <c r="D44" i="7"/>
  <c r="C44" i="7"/>
  <c r="B44" i="7"/>
  <c r="L43" i="7"/>
  <c r="J43" i="7"/>
  <c r="I43" i="7"/>
  <c r="H43" i="7"/>
  <c r="G43" i="7"/>
  <c r="F43" i="7"/>
  <c r="E43" i="7"/>
  <c r="D43" i="7"/>
  <c r="C43" i="7"/>
  <c r="B43" i="7"/>
  <c r="L41" i="7"/>
  <c r="J41" i="7"/>
  <c r="I41" i="7"/>
  <c r="G41" i="7"/>
  <c r="F41" i="7"/>
  <c r="C41" i="7"/>
  <c r="B41" i="7"/>
  <c r="L39" i="7"/>
  <c r="J39" i="7"/>
  <c r="I39" i="7"/>
  <c r="H39" i="7"/>
  <c r="G39" i="7"/>
  <c r="F39" i="7"/>
  <c r="E39" i="7"/>
  <c r="D39" i="7"/>
  <c r="C39" i="7"/>
  <c r="B39" i="7"/>
  <c r="L38" i="7"/>
  <c r="J38" i="7"/>
  <c r="I38" i="7"/>
  <c r="H38" i="7"/>
  <c r="G38" i="7"/>
  <c r="F38" i="7"/>
  <c r="E38" i="7"/>
  <c r="D38" i="7"/>
  <c r="C38" i="7"/>
  <c r="B38" i="7"/>
  <c r="L37" i="7"/>
  <c r="J37" i="7"/>
  <c r="I37" i="7"/>
  <c r="H37" i="7"/>
  <c r="G37" i="7"/>
  <c r="F37" i="7"/>
  <c r="E37" i="7"/>
  <c r="D37" i="7"/>
  <c r="C37" i="7"/>
  <c r="B37" i="7"/>
  <c r="L36" i="7"/>
  <c r="K36" i="7"/>
  <c r="J36" i="7"/>
  <c r="I36" i="7"/>
  <c r="H36" i="7"/>
  <c r="G36" i="7"/>
  <c r="F36" i="7"/>
  <c r="E36" i="7"/>
  <c r="D36" i="7"/>
  <c r="C36" i="7"/>
  <c r="B36" i="7"/>
  <c r="L35" i="7"/>
  <c r="K35" i="7"/>
  <c r="J35" i="7"/>
  <c r="I35" i="7"/>
  <c r="H35" i="7"/>
  <c r="G35" i="7"/>
  <c r="F35" i="7"/>
  <c r="E35" i="7"/>
  <c r="D35" i="7"/>
  <c r="C35" i="7"/>
  <c r="B35" i="7"/>
  <c r="L34" i="7"/>
  <c r="J34" i="7"/>
  <c r="I34" i="7"/>
  <c r="H34" i="7"/>
  <c r="G34" i="7"/>
  <c r="F34" i="7"/>
  <c r="E34" i="7"/>
  <c r="D34" i="7"/>
  <c r="C34" i="7"/>
  <c r="B34" i="7"/>
  <c r="L33" i="7"/>
  <c r="J33" i="7"/>
  <c r="I33" i="7"/>
  <c r="H33" i="7"/>
  <c r="G33" i="7"/>
  <c r="F33" i="7"/>
  <c r="E33" i="7"/>
  <c r="D33" i="7"/>
  <c r="C33" i="7"/>
  <c r="B33" i="7"/>
  <c r="L17" i="7"/>
  <c r="J12" i="7"/>
  <c r="H17" i="7"/>
  <c r="G12" i="7"/>
  <c r="F17" i="7"/>
  <c r="E17" i="7"/>
  <c r="D12" i="7"/>
  <c r="C12" i="7"/>
  <c r="D40" i="1" l="1"/>
  <c r="I40" i="1"/>
  <c r="I45" i="1"/>
  <c r="J40" i="1"/>
  <c r="J45" i="1"/>
  <c r="B45" i="1"/>
  <c r="L12" i="1"/>
  <c r="L17" i="1"/>
  <c r="E40" i="1"/>
  <c r="E45" i="1"/>
  <c r="F40" i="1"/>
  <c r="F45" i="1"/>
  <c r="L14" i="6"/>
  <c r="L42" i="1"/>
  <c r="L40" i="1" s="1"/>
  <c r="L26" i="6"/>
  <c r="K31" i="7"/>
  <c r="K26" i="7"/>
  <c r="M28" i="7"/>
  <c r="K38" i="7"/>
  <c r="K34" i="7"/>
  <c r="K39" i="7"/>
  <c r="M39" i="7"/>
  <c r="M36" i="7"/>
  <c r="M35" i="7"/>
  <c r="K43" i="7"/>
  <c r="M37" i="7"/>
  <c r="K41" i="7"/>
  <c r="M38" i="7"/>
  <c r="M34" i="7"/>
  <c r="M44" i="7"/>
  <c r="M13" i="7"/>
  <c r="L42" i="7"/>
  <c r="L40" i="7" s="1"/>
  <c r="L12" i="7"/>
  <c r="F42" i="7"/>
  <c r="F45" i="7" s="1"/>
  <c r="D17" i="7"/>
  <c r="G42" i="7"/>
  <c r="G45" i="7" s="1"/>
  <c r="D42" i="7"/>
  <c r="D45" i="7" s="1"/>
  <c r="H42" i="7"/>
  <c r="H45" i="7" s="1"/>
  <c r="K37" i="7"/>
  <c r="H12" i="7"/>
  <c r="M5" i="7"/>
  <c r="M33" i="7" s="1"/>
  <c r="B42" i="7"/>
  <c r="B45" i="7" s="1"/>
  <c r="I42" i="7"/>
  <c r="I45" i="7" s="1"/>
  <c r="C42" i="7"/>
  <c r="C40" i="7" s="1"/>
  <c r="J42" i="7"/>
  <c r="J45" i="7" s="1"/>
  <c r="E12" i="7"/>
  <c r="E42" i="7"/>
  <c r="E40" i="7" s="1"/>
  <c r="N28" i="6"/>
  <c r="M28" i="6"/>
  <c r="J28" i="6"/>
  <c r="I28" i="6"/>
  <c r="H28" i="6"/>
  <c r="G28" i="6"/>
  <c r="F28" i="6"/>
  <c r="E28" i="6"/>
  <c r="D28" i="6"/>
  <c r="C28" i="6"/>
  <c r="N1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N43" i="6"/>
  <c r="M43" i="6"/>
  <c r="K43" i="6"/>
  <c r="J43" i="6"/>
  <c r="I43" i="6"/>
  <c r="H43" i="6"/>
  <c r="G43" i="6"/>
  <c r="F43" i="6"/>
  <c r="E43" i="6"/>
  <c r="D43" i="6"/>
  <c r="C43" i="6"/>
  <c r="B43" i="6"/>
  <c r="N41" i="6"/>
  <c r="M41" i="6"/>
  <c r="K41" i="6"/>
  <c r="J41" i="6"/>
  <c r="I41" i="6"/>
  <c r="H41" i="6"/>
  <c r="G41" i="6"/>
  <c r="F41" i="6"/>
  <c r="E41" i="6"/>
  <c r="D41" i="6"/>
  <c r="C41" i="6"/>
  <c r="B41" i="6"/>
  <c r="N39" i="6"/>
  <c r="M39" i="6"/>
  <c r="K39" i="6"/>
  <c r="J39" i="6"/>
  <c r="I39" i="6"/>
  <c r="H39" i="6"/>
  <c r="G39" i="6"/>
  <c r="F39" i="6"/>
  <c r="E39" i="6"/>
  <c r="D39" i="6"/>
  <c r="C39" i="6"/>
  <c r="B39" i="6"/>
  <c r="N38" i="6"/>
  <c r="M38" i="6"/>
  <c r="K38" i="6"/>
  <c r="J38" i="6"/>
  <c r="I38" i="6"/>
  <c r="H38" i="6"/>
  <c r="G38" i="6"/>
  <c r="F38" i="6"/>
  <c r="E38" i="6"/>
  <c r="D38" i="6"/>
  <c r="C38" i="6"/>
  <c r="B38" i="6"/>
  <c r="N37" i="6"/>
  <c r="M37" i="6"/>
  <c r="K37" i="6"/>
  <c r="J37" i="6"/>
  <c r="I37" i="6"/>
  <c r="H37" i="6"/>
  <c r="G37" i="6"/>
  <c r="F37" i="6"/>
  <c r="E37" i="6"/>
  <c r="D37" i="6"/>
  <c r="C37" i="6"/>
  <c r="B37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5" i="6"/>
  <c r="M35" i="6"/>
  <c r="K35" i="6"/>
  <c r="J35" i="6"/>
  <c r="I35" i="6"/>
  <c r="H35" i="6"/>
  <c r="G35" i="6"/>
  <c r="F35" i="6"/>
  <c r="E35" i="6"/>
  <c r="D35" i="6"/>
  <c r="C35" i="6"/>
  <c r="B35" i="6"/>
  <c r="N34" i="6"/>
  <c r="M34" i="6"/>
  <c r="K34" i="6"/>
  <c r="J34" i="6"/>
  <c r="I34" i="6"/>
  <c r="H34" i="6"/>
  <c r="G34" i="6"/>
  <c r="F34" i="6"/>
  <c r="E34" i="6"/>
  <c r="D34" i="6"/>
  <c r="C34" i="6"/>
  <c r="B34" i="6"/>
  <c r="N33" i="6"/>
  <c r="M33" i="6"/>
  <c r="K33" i="6"/>
  <c r="J33" i="6"/>
  <c r="I33" i="6"/>
  <c r="H33" i="6"/>
  <c r="G33" i="6"/>
  <c r="F33" i="6"/>
  <c r="E33" i="6"/>
  <c r="D33" i="6"/>
  <c r="C33" i="6"/>
  <c r="B33" i="6"/>
  <c r="L43" i="6"/>
  <c r="L41" i="6"/>
  <c r="L39" i="6"/>
  <c r="L38" i="6"/>
  <c r="L37" i="6"/>
  <c r="L35" i="6"/>
  <c r="L34" i="6"/>
  <c r="L45" i="1" l="1"/>
  <c r="F31" i="6"/>
  <c r="F26" i="6"/>
  <c r="L17" i="6"/>
  <c r="L12" i="6"/>
  <c r="J31" i="6"/>
  <c r="J26" i="6"/>
  <c r="C26" i="6"/>
  <c r="C31" i="6"/>
  <c r="G31" i="6"/>
  <c r="G26" i="6"/>
  <c r="D31" i="6"/>
  <c r="D26" i="6"/>
  <c r="H31" i="6"/>
  <c r="H26" i="6"/>
  <c r="M31" i="6"/>
  <c r="M26" i="6"/>
  <c r="E31" i="6"/>
  <c r="E26" i="6"/>
  <c r="I31" i="6"/>
  <c r="I26" i="6"/>
  <c r="N26" i="6"/>
  <c r="N31" i="6"/>
  <c r="E45" i="7"/>
  <c r="F40" i="7"/>
  <c r="K12" i="7"/>
  <c r="N17" i="6"/>
  <c r="N12" i="6"/>
  <c r="M14" i="7"/>
  <c r="M12" i="7" s="1"/>
  <c r="L45" i="7"/>
  <c r="M31" i="7"/>
  <c r="M26" i="7"/>
  <c r="K42" i="7"/>
  <c r="K45" i="7" s="1"/>
  <c r="M43" i="7"/>
  <c r="B40" i="7"/>
  <c r="M41" i="7"/>
  <c r="M42" i="7" s="1"/>
  <c r="M40" i="7" s="1"/>
  <c r="H40" i="7"/>
  <c r="J40" i="7"/>
  <c r="G40" i="7"/>
  <c r="D40" i="7"/>
  <c r="I40" i="7"/>
  <c r="C45" i="7"/>
  <c r="B42" i="6"/>
  <c r="B45" i="6" s="1"/>
  <c r="J42" i="6"/>
  <c r="J45" i="6" s="1"/>
  <c r="H42" i="6"/>
  <c r="H40" i="6" s="1"/>
  <c r="G42" i="6"/>
  <c r="G45" i="6" s="1"/>
  <c r="E42" i="6"/>
  <c r="I42" i="6"/>
  <c r="I45" i="6" s="1"/>
  <c r="F42" i="6"/>
  <c r="F45" i="6" s="1"/>
  <c r="D42" i="6"/>
  <c r="M42" i="6"/>
  <c r="M40" i="6" s="1"/>
  <c r="C42" i="6"/>
  <c r="K42" i="6"/>
  <c r="N42" i="6"/>
  <c r="N40" i="6" s="1"/>
  <c r="F40" i="6"/>
  <c r="H45" i="6"/>
  <c r="C40" i="6" l="1"/>
  <c r="C45" i="6"/>
  <c r="E40" i="6"/>
  <c r="E45" i="6"/>
  <c r="D40" i="6"/>
  <c r="D45" i="6"/>
  <c r="K40" i="6"/>
  <c r="K45" i="6"/>
  <c r="M17" i="7"/>
  <c r="K40" i="7"/>
  <c r="M45" i="7"/>
  <c r="M45" i="6"/>
  <c r="B40" i="6"/>
  <c r="N45" i="6"/>
  <c r="G40" i="6"/>
  <c r="I40" i="6"/>
  <c r="J40" i="6"/>
  <c r="L40" i="6"/>
  <c r="N44" i="5"/>
  <c r="L44" i="5"/>
  <c r="K44" i="5"/>
  <c r="J44" i="5"/>
  <c r="I44" i="5"/>
  <c r="H44" i="5"/>
  <c r="F44" i="5"/>
  <c r="E44" i="5"/>
  <c r="D44" i="5"/>
  <c r="C44" i="5"/>
  <c r="B44" i="5"/>
  <c r="N43" i="5"/>
  <c r="L43" i="5"/>
  <c r="K43" i="5"/>
  <c r="J43" i="5"/>
  <c r="I43" i="5"/>
  <c r="H43" i="5"/>
  <c r="F43" i="5"/>
  <c r="E43" i="5"/>
  <c r="D43" i="5"/>
  <c r="C43" i="5"/>
  <c r="B43" i="5"/>
  <c r="N41" i="5"/>
  <c r="L41" i="5"/>
  <c r="K41" i="5"/>
  <c r="J41" i="5"/>
  <c r="I41" i="5"/>
  <c r="H41" i="5"/>
  <c r="F41" i="5"/>
  <c r="E41" i="5"/>
  <c r="D41" i="5"/>
  <c r="C41" i="5"/>
  <c r="B41" i="5"/>
  <c r="N39" i="5"/>
  <c r="L39" i="5"/>
  <c r="K39" i="5"/>
  <c r="J39" i="5"/>
  <c r="I39" i="5"/>
  <c r="H39" i="5"/>
  <c r="F39" i="5"/>
  <c r="E39" i="5"/>
  <c r="D39" i="5"/>
  <c r="C39" i="5"/>
  <c r="B39" i="5"/>
  <c r="N38" i="5"/>
  <c r="L38" i="5"/>
  <c r="K38" i="5"/>
  <c r="J38" i="5"/>
  <c r="I38" i="5"/>
  <c r="H38" i="5"/>
  <c r="G38" i="5"/>
  <c r="F38" i="5"/>
  <c r="E38" i="5"/>
  <c r="D38" i="5"/>
  <c r="C38" i="5"/>
  <c r="B38" i="5"/>
  <c r="N37" i="5"/>
  <c r="L37" i="5"/>
  <c r="K37" i="5"/>
  <c r="J37" i="5"/>
  <c r="I37" i="5"/>
  <c r="H37" i="5"/>
  <c r="F37" i="5"/>
  <c r="E37" i="5"/>
  <c r="D37" i="5"/>
  <c r="C37" i="5"/>
  <c r="B37" i="5"/>
  <c r="N36" i="5"/>
  <c r="L36" i="5"/>
  <c r="K36" i="5"/>
  <c r="J36" i="5"/>
  <c r="I36" i="5"/>
  <c r="H36" i="5"/>
  <c r="F36" i="5"/>
  <c r="E36" i="5"/>
  <c r="D36" i="5"/>
  <c r="C36" i="5"/>
  <c r="B36" i="5"/>
  <c r="N35" i="5"/>
  <c r="L35" i="5"/>
  <c r="K35" i="5"/>
  <c r="J35" i="5"/>
  <c r="I35" i="5"/>
  <c r="H35" i="5"/>
  <c r="F35" i="5"/>
  <c r="E35" i="5"/>
  <c r="D35" i="5"/>
  <c r="C35" i="5"/>
  <c r="B35" i="5"/>
  <c r="N34" i="5"/>
  <c r="L34" i="5"/>
  <c r="K34" i="5"/>
  <c r="J34" i="5"/>
  <c r="I34" i="5"/>
  <c r="H34" i="5"/>
  <c r="F34" i="5"/>
  <c r="E34" i="5"/>
  <c r="D34" i="5"/>
  <c r="C34" i="5"/>
  <c r="B34" i="5"/>
  <c r="N33" i="5"/>
  <c r="L33" i="5"/>
  <c r="K33" i="5"/>
  <c r="J33" i="5"/>
  <c r="I33" i="5"/>
  <c r="H33" i="5"/>
  <c r="G33" i="5"/>
  <c r="F33" i="5"/>
  <c r="E33" i="5"/>
  <c r="D33" i="5"/>
  <c r="C33" i="5"/>
  <c r="B33" i="5"/>
  <c r="O30" i="5"/>
  <c r="O29" i="5"/>
  <c r="N28" i="5"/>
  <c r="N31" i="5" s="1"/>
  <c r="K28" i="5"/>
  <c r="J28" i="5"/>
  <c r="I28" i="5"/>
  <c r="H28" i="5"/>
  <c r="G28" i="5"/>
  <c r="F28" i="5"/>
  <c r="E28" i="5"/>
  <c r="E31" i="5" s="1"/>
  <c r="D28" i="5"/>
  <c r="C28" i="5"/>
  <c r="B28" i="5"/>
  <c r="N26" i="5"/>
  <c r="O25" i="5"/>
  <c r="O24" i="5"/>
  <c r="O23" i="5"/>
  <c r="O22" i="5"/>
  <c r="O21" i="5"/>
  <c r="O19" i="5"/>
  <c r="G16" i="5"/>
  <c r="M16" i="5" s="1"/>
  <c r="M44" i="5" s="1"/>
  <c r="G15" i="5"/>
  <c r="M15" i="5" s="1"/>
  <c r="N14" i="5"/>
  <c r="L14" i="5"/>
  <c r="L17" i="5" s="1"/>
  <c r="K14" i="5"/>
  <c r="K17" i="5" s="1"/>
  <c r="I14" i="5"/>
  <c r="H14" i="5"/>
  <c r="F14" i="5"/>
  <c r="E14" i="5"/>
  <c r="E17" i="5" s="1"/>
  <c r="D14" i="5"/>
  <c r="C14" i="5"/>
  <c r="B14" i="5"/>
  <c r="G13" i="5"/>
  <c r="G41" i="5" s="1"/>
  <c r="B12" i="5"/>
  <c r="G11" i="5"/>
  <c r="M11" i="5" s="1"/>
  <c r="M10" i="5"/>
  <c r="G9" i="5"/>
  <c r="G37" i="5" s="1"/>
  <c r="G8" i="5"/>
  <c r="M8" i="5" s="1"/>
  <c r="G7" i="5"/>
  <c r="M7" i="5" s="1"/>
  <c r="G6" i="5"/>
  <c r="M6" i="5" s="1"/>
  <c r="O6" i="5" s="1"/>
  <c r="M33" i="5"/>
  <c r="I26" i="5" l="1"/>
  <c r="I31" i="5"/>
  <c r="J45" i="5"/>
  <c r="E12" i="5"/>
  <c r="B17" i="5"/>
  <c r="F12" i="5"/>
  <c r="F17" i="5"/>
  <c r="B26" i="5"/>
  <c r="B31" i="5"/>
  <c r="M28" i="5"/>
  <c r="M31" i="5" s="1"/>
  <c r="F26" i="5"/>
  <c r="F31" i="5"/>
  <c r="J26" i="5"/>
  <c r="J31" i="5"/>
  <c r="K12" i="5"/>
  <c r="C12" i="5"/>
  <c r="C17" i="5"/>
  <c r="H12" i="5"/>
  <c r="H17" i="5"/>
  <c r="N12" i="5"/>
  <c r="N17" i="5"/>
  <c r="C26" i="5"/>
  <c r="C31" i="5"/>
  <c r="G26" i="5"/>
  <c r="G31" i="5"/>
  <c r="K26" i="5"/>
  <c r="K31" i="5"/>
  <c r="L12" i="5"/>
  <c r="D12" i="5"/>
  <c r="D17" i="5"/>
  <c r="I12" i="5"/>
  <c r="I17" i="5"/>
  <c r="E26" i="5"/>
  <c r="D26" i="5"/>
  <c r="D31" i="5"/>
  <c r="H26" i="5"/>
  <c r="H31" i="5"/>
  <c r="M34" i="5"/>
  <c r="C42" i="5"/>
  <c r="C40" i="5" s="1"/>
  <c r="G34" i="5"/>
  <c r="K42" i="5"/>
  <c r="K40" i="5" s="1"/>
  <c r="E45" i="5"/>
  <c r="D42" i="5"/>
  <c r="D40" i="5" s="1"/>
  <c r="L42" i="5"/>
  <c r="L40" i="5" s="1"/>
  <c r="B45" i="5"/>
  <c r="F45" i="5"/>
  <c r="K45" i="5"/>
  <c r="G43" i="5"/>
  <c r="G44" i="5"/>
  <c r="M9" i="5"/>
  <c r="M37" i="5" s="1"/>
  <c r="E42" i="5"/>
  <c r="E40" i="5" s="1"/>
  <c r="N42" i="5"/>
  <c r="N40" i="5" s="1"/>
  <c r="G39" i="5"/>
  <c r="C45" i="5"/>
  <c r="H45" i="5"/>
  <c r="L45" i="5"/>
  <c r="M38" i="5"/>
  <c r="B42" i="5"/>
  <c r="B40" i="5" s="1"/>
  <c r="F42" i="5"/>
  <c r="F40" i="5" s="1"/>
  <c r="J42" i="5"/>
  <c r="J40" i="5" s="1"/>
  <c r="G36" i="5"/>
  <c r="D45" i="5"/>
  <c r="I42" i="5"/>
  <c r="I40" i="5" s="1"/>
  <c r="N45" i="5"/>
  <c r="M36" i="5"/>
  <c r="O8" i="5"/>
  <c r="O36" i="5" s="1"/>
  <c r="O15" i="5"/>
  <c r="O43" i="5" s="1"/>
  <c r="M43" i="5"/>
  <c r="G42" i="5"/>
  <c r="G40" i="5" s="1"/>
  <c r="O11" i="5"/>
  <c r="O39" i="5" s="1"/>
  <c r="M39" i="5"/>
  <c r="O7" i="5"/>
  <c r="O35" i="5" s="1"/>
  <c r="M35" i="5"/>
  <c r="I45" i="5"/>
  <c r="G35" i="5"/>
  <c r="O5" i="5"/>
  <c r="O33" i="5" s="1"/>
  <c r="M13" i="5"/>
  <c r="H42" i="5"/>
  <c r="H40" i="5" s="1"/>
  <c r="O16" i="5"/>
  <c r="O44" i="5" s="1"/>
  <c r="O20" i="5"/>
  <c r="O34" i="5" s="1"/>
  <c r="O10" i="5"/>
  <c r="O38" i="5" s="1"/>
  <c r="O27" i="5"/>
  <c r="G14" i="5"/>
  <c r="N44" i="1"/>
  <c r="N43" i="1"/>
  <c r="N41" i="1"/>
  <c r="N37" i="1"/>
  <c r="N38" i="1"/>
  <c r="N39" i="1"/>
  <c r="N35" i="1"/>
  <c r="N36" i="1"/>
  <c r="N34" i="1"/>
  <c r="N33" i="1"/>
  <c r="M26" i="5" l="1"/>
  <c r="G12" i="5"/>
  <c r="G17" i="5"/>
  <c r="M14" i="5"/>
  <c r="M17" i="5" s="1"/>
  <c r="G45" i="5"/>
  <c r="O9" i="5"/>
  <c r="O37" i="5" s="1"/>
  <c r="O13" i="5"/>
  <c r="M41" i="5"/>
  <c r="O28" i="5"/>
  <c r="N42" i="1"/>
  <c r="N28" i="1"/>
  <c r="N31" i="1" s="1"/>
  <c r="N12" i="1"/>
  <c r="M12" i="5" l="1"/>
  <c r="O26" i="5"/>
  <c r="O31" i="5"/>
  <c r="N26" i="1"/>
  <c r="N40" i="1"/>
  <c r="N45" i="1"/>
  <c r="M42" i="5"/>
  <c r="M40" i="5" s="1"/>
  <c r="M45" i="5"/>
  <c r="O41" i="5"/>
  <c r="O14" i="5"/>
  <c r="O12" i="5" l="1"/>
  <c r="O17" i="5"/>
  <c r="O45" i="5"/>
  <c r="O42" i="5"/>
  <c r="O40" i="5" s="1"/>
</calcChain>
</file>

<file path=xl/sharedStrings.xml><?xml version="1.0" encoding="utf-8"?>
<sst xmlns="http://schemas.openxmlformats.org/spreadsheetml/2006/main" count="460" uniqueCount="57">
  <si>
    <t>CLA</t>
  </si>
  <si>
    <t>CSM</t>
  </si>
  <si>
    <t>CM</t>
  </si>
  <si>
    <t>CEHD</t>
  </si>
  <si>
    <t>CNHS</t>
  </si>
  <si>
    <t>MGS</t>
  </si>
  <si>
    <t>CAPS</t>
  </si>
  <si>
    <t>GISD</t>
  </si>
  <si>
    <t>SFE</t>
  </si>
  <si>
    <t>Non-Degree</t>
  </si>
  <si>
    <t>Grand Total</t>
  </si>
  <si>
    <t>Undergraduate</t>
  </si>
  <si>
    <t>American Indian/Alaska Native</t>
  </si>
  <si>
    <t>Asian</t>
  </si>
  <si>
    <t>Black/African American</t>
  </si>
  <si>
    <t>Hispanic/Latino</t>
  </si>
  <si>
    <t>Cape Verdean</t>
  </si>
  <si>
    <t>Native Hawaiian/Pacific Island</t>
  </si>
  <si>
    <t>Two or more races</t>
  </si>
  <si>
    <t>White</t>
  </si>
  <si>
    <t>Non Resident Alien</t>
  </si>
  <si>
    <t>Not Specified</t>
  </si>
  <si>
    <t>Total</t>
  </si>
  <si>
    <t>Graduate</t>
  </si>
  <si>
    <t>University Total</t>
  </si>
  <si>
    <t>Degree-Seeking
Subtotal</t>
  </si>
  <si>
    <t>% US Students of Color</t>
  </si>
  <si>
    <t>Known Race</t>
  </si>
  <si>
    <t>Student Enrollment by Race/Ethnicity and College - Fall 2017</t>
  </si>
  <si>
    <t>Honors*</t>
  </si>
  <si>
    <t>* The students shown in Honors College are included above in the college of their major.</t>
  </si>
  <si>
    <t>CPCS</t>
  </si>
  <si>
    <t>Hawaiian Native/Pacific Islander</t>
  </si>
  <si>
    <t>GRADUATE</t>
  </si>
  <si>
    <t>Degree Seeking Subtotal</t>
  </si>
  <si>
    <t>UNDERGRADUATE</t>
  </si>
  <si>
    <t>NA</t>
  </si>
  <si>
    <t xml:space="preserve">% U.S. Students of Color </t>
  </si>
  <si>
    <t>Non-Resident Alien</t>
  </si>
  <si>
    <t>% U.S. Students of Color</t>
  </si>
  <si>
    <t>UNIVERSITY TOTAL</t>
  </si>
  <si>
    <t>Student Enrollment by Race/Ethnicity and College - Fall 2016</t>
  </si>
  <si>
    <t>Student Enrollment by Race/Ethnicity and College - Fall 2018</t>
  </si>
  <si>
    <t>Student Enrollment by Race/Ethnicity and College - Fall 2019</t>
  </si>
  <si>
    <t>-</t>
  </si>
  <si>
    <t>Student Enrollment by Race/Ethnicity and College - Fall 2020</t>
  </si>
  <si>
    <t>Honors</t>
  </si>
  <si>
    <t>Degree
 Seeking
 Subtotal</t>
  </si>
  <si>
    <t>Student Enrollment by Race/Ethnicity and College - Fall 2021</t>
  </si>
  <si>
    <t xml:space="preserve">Known Race </t>
  </si>
  <si>
    <t>NOTE:  Known Race does not include Non-resident Alien or Not Specified</t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</si>
  <si>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Known Race does not include Non-resident Alien or Not Specified</t>
    </r>
  </si>
  <si>
    <r>
      <rPr>
        <b/>
        <sz val="11"/>
        <rFont val="Calibri"/>
        <family val="2"/>
      </rPr>
      <t>Note:</t>
    </r>
    <r>
      <rPr>
        <sz val="11"/>
        <rFont val="Calibri"/>
        <family val="2"/>
      </rPr>
      <t xml:space="preserve"> Known Race does not include Non-resident Alien or Not Specified</t>
    </r>
  </si>
  <si>
    <t>Student Enrollment by Race/Ethnicity and College - Fall 2022</t>
  </si>
  <si>
    <t>Student Enrollment by Race/Ethnicity and College - Fall 2023</t>
  </si>
  <si>
    <t>Degree
Seeking
Subtotal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</si>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</sst>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9" fontId="13" fillId="0" borderId="0" applyFont="0" applyFill="0" applyBorder="0" applyAlignment="0" applyProtection="0"/>
  </cellStyleXfs>
  <cellXfs count="115">
    <xf numFmtId="0" fontId="0" fillId="0" borderId="0" xfId="0"/>
    <xf numFmtId="0" fontId="10" fillId="0" borderId="0" xfId="1" applyFont="1"/>
    <xf numFmtId="49" fontId="7" fillId="0" borderId="0" xfId="1" applyNumberFormat="1" applyFont="1"/>
    <xf numFmtId="0" fontId="0" fillId="0" borderId="0" xfId="0" applyAlignment="1">
      <alignment horizontal="center"/>
    </xf>
    <xf numFmtId="0" fontId="5" fillId="0" borderId="0" xfId="0" quotePrefix="1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quotePrefix="1" applyFont="1" applyAlignment="1">
      <alignment horizontal="left" vertical="top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right" vertical="top"/>
    </xf>
    <xf numFmtId="9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quotePrefix="1" applyFont="1" applyAlignment="1">
      <alignment horizontal="left" vertical="top"/>
    </xf>
    <xf numFmtId="49" fontId="8" fillId="0" borderId="0" xfId="1" applyNumberFormat="1" applyFont="1"/>
    <xf numFmtId="0" fontId="9" fillId="0" borderId="2" xfId="0" quotePrefix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 wrapText="1"/>
    </xf>
    <xf numFmtId="0" fontId="16" fillId="0" borderId="0" xfId="0" quotePrefix="1" applyFont="1"/>
    <xf numFmtId="3" fontId="14" fillId="0" borderId="0" xfId="0" applyNumberFormat="1" applyFont="1" applyAlignment="1">
      <alignment horizontal="center"/>
    </xf>
    <xf numFmtId="9" fontId="9" fillId="0" borderId="0" xfId="2" applyFont="1" applyFill="1" applyBorder="1" applyAlignment="1">
      <alignment horizontal="center" vertical="center"/>
    </xf>
    <xf numFmtId="9" fontId="16" fillId="0" borderId="0" xfId="2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6" fillId="0" borderId="0" xfId="0" quotePrefix="1" applyNumberFormat="1" applyFont="1" applyAlignment="1">
      <alignment vertical="top"/>
    </xf>
    <xf numFmtId="3" fontId="8" fillId="0" borderId="0" xfId="0" quotePrefix="1" applyNumberFormat="1" applyFont="1" applyAlignment="1">
      <alignment horizontal="center" vertical="top"/>
    </xf>
    <xf numFmtId="3" fontId="16" fillId="0" borderId="0" xfId="0" applyNumberFormat="1" applyFont="1"/>
    <xf numFmtId="49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7" fillId="0" borderId="0" xfId="1" applyFont="1"/>
    <xf numFmtId="3" fontId="8" fillId="0" borderId="0" xfId="0" quotePrefix="1" applyNumberFormat="1" applyFont="1" applyAlignment="1">
      <alignment horizontal="left" vertical="top"/>
    </xf>
    <xf numFmtId="3" fontId="9" fillId="0" borderId="0" xfId="0" applyNumberFormat="1" applyFont="1" applyAlignment="1">
      <alignment horizontal="center"/>
    </xf>
    <xf numFmtId="3" fontId="9" fillId="0" borderId="0" xfId="0" quotePrefix="1" applyNumberFormat="1" applyFont="1" applyAlignment="1">
      <alignment horizontal="right" vertical="top"/>
    </xf>
    <xf numFmtId="3" fontId="14" fillId="0" borderId="0" xfId="0" applyNumberFormat="1" applyFont="1" applyAlignment="1">
      <alignment horizontal="center" vertical="center"/>
    </xf>
    <xf numFmtId="0" fontId="9" fillId="0" borderId="1" xfId="0" quotePrefix="1" applyFont="1" applyBorder="1" applyAlignment="1">
      <alignment horizontal="left" wrapText="1"/>
    </xf>
    <xf numFmtId="0" fontId="16" fillId="0" borderId="1" xfId="0" quotePrefix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3" fontId="9" fillId="0" borderId="2" xfId="0" quotePrefix="1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left" vertical="top"/>
    </xf>
    <xf numFmtId="49" fontId="9" fillId="0" borderId="0" xfId="1" applyNumberFormat="1" applyFont="1"/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17" fillId="0" borderId="1" xfId="0" applyFont="1" applyBorder="1"/>
    <xf numFmtId="0" fontId="19" fillId="0" borderId="0" xfId="0" applyFont="1"/>
    <xf numFmtId="0" fontId="17" fillId="0" borderId="3" xfId="0" quotePrefix="1" applyFont="1" applyBorder="1" applyAlignment="1">
      <alignment vertical="top"/>
    </xf>
    <xf numFmtId="0" fontId="20" fillId="0" borderId="0" xfId="1" applyFont="1"/>
    <xf numFmtId="49" fontId="20" fillId="0" borderId="0" xfId="1" applyNumberFormat="1" applyFont="1"/>
    <xf numFmtId="49" fontId="20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8" fillId="0" borderId="0" xfId="1" applyFont="1"/>
    <xf numFmtId="0" fontId="3" fillId="0" borderId="0" xfId="0" applyFont="1"/>
    <xf numFmtId="0" fontId="22" fillId="0" borderId="0" xfId="0" applyFont="1"/>
    <xf numFmtId="0" fontId="22" fillId="0" borderId="0" xfId="0" quotePrefix="1" applyFont="1" applyAlignment="1">
      <alignment horizontal="left" vertical="top"/>
    </xf>
    <xf numFmtId="0" fontId="22" fillId="0" borderId="0" xfId="0" quotePrefix="1" applyFont="1"/>
    <xf numFmtId="3" fontId="22" fillId="0" borderId="0" xfId="0" applyNumberFormat="1" applyFont="1" applyAlignment="1">
      <alignment horizontal="left" vertical="top"/>
    </xf>
    <xf numFmtId="3" fontId="22" fillId="0" borderId="0" xfId="0" applyNumberFormat="1" applyFont="1"/>
    <xf numFmtId="3" fontId="22" fillId="0" borderId="0" xfId="0" quotePrefix="1" applyNumberFormat="1" applyFont="1" applyAlignment="1">
      <alignment vertical="top"/>
    </xf>
    <xf numFmtId="0" fontId="17" fillId="0" borderId="1" xfId="0" quotePrefix="1" applyFont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18" fillId="0" borderId="1" xfId="0" quotePrefix="1" applyFont="1" applyBorder="1" applyAlignment="1">
      <alignment horizontal="center" wrapText="1"/>
    </xf>
    <xf numFmtId="0" fontId="0" fillId="0" borderId="0" xfId="0" quotePrefix="1" applyAlignment="1">
      <alignment horizontal="left" vertical="top"/>
    </xf>
    <xf numFmtId="0" fontId="17" fillId="0" borderId="0" xfId="0" quotePrefix="1" applyFont="1" applyAlignment="1">
      <alignment horizontal="right" vertical="top"/>
    </xf>
    <xf numFmtId="0" fontId="17" fillId="0" borderId="0" xfId="0" quotePrefix="1" applyFont="1" applyAlignment="1">
      <alignment horizontal="left" vertical="top"/>
    </xf>
    <xf numFmtId="0" fontId="17" fillId="0" borderId="0" xfId="0" applyFont="1"/>
    <xf numFmtId="0" fontId="17" fillId="0" borderId="0" xfId="0" quotePrefix="1" applyFont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0" xfId="0" quotePrefix="1" applyFont="1" applyAlignment="1">
      <alignment horizontal="center" wrapText="1"/>
    </xf>
    <xf numFmtId="0" fontId="17" fillId="0" borderId="0" xfId="0" quotePrefix="1" applyFont="1" applyAlignment="1">
      <alignment vertical="top"/>
    </xf>
    <xf numFmtId="0" fontId="17" fillId="0" borderId="2" xfId="0" quotePrefix="1" applyFont="1" applyBorder="1" applyAlignment="1">
      <alignment horizontal="left" vertical="top"/>
    </xf>
    <xf numFmtId="49" fontId="12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3" fillId="0" borderId="1" xfId="0" quotePrefix="1" applyFont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0" fontId="24" fillId="0" borderId="1" xfId="0" quotePrefix="1" applyFont="1" applyBorder="1" applyAlignment="1">
      <alignment horizontal="center" wrapText="1"/>
    </xf>
    <xf numFmtId="0" fontId="23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 wrapText="1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9" fontId="23" fillId="0" borderId="0" xfId="2" applyFont="1" applyFill="1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9" fontId="23" fillId="0" borderId="0" xfId="2" applyFont="1" applyFill="1" applyAlignment="1">
      <alignment horizontal="center" vertical="center"/>
    </xf>
    <xf numFmtId="0" fontId="23" fillId="0" borderId="0" xfId="0" applyFont="1"/>
    <xf numFmtId="3" fontId="12" fillId="0" borderId="0" xfId="0" applyNumberFormat="1" applyFont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25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0" fontId="25" fillId="0" borderId="0" xfId="0" applyFont="1"/>
    <xf numFmtId="3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1" fillId="0" borderId="0" xfId="0" applyFont="1"/>
    <xf numFmtId="0" fontId="26" fillId="0" borderId="0" xfId="0" quotePrefix="1" applyFont="1" applyAlignment="1">
      <alignment horizontal="left" vertical="top"/>
    </xf>
    <xf numFmtId="3" fontId="1" fillId="0" borderId="0" xfId="0" applyNumberFormat="1" applyFont="1" applyAlignment="1">
      <alignment horizontal="center"/>
    </xf>
    <xf numFmtId="0" fontId="24" fillId="0" borderId="0" xfId="0" quotePrefix="1" applyFont="1" applyAlignment="1">
      <alignment horizontal="right" vertical="top"/>
    </xf>
    <xf numFmtId="9" fontId="24" fillId="0" borderId="0" xfId="2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24" fillId="0" borderId="1" xfId="0" quotePrefix="1" applyFont="1" applyBorder="1" applyAlignment="1">
      <alignment horizontal="left" vertical="top"/>
    </xf>
    <xf numFmtId="3" fontId="24" fillId="0" borderId="1" xfId="0" applyNumberFormat="1" applyFont="1" applyBorder="1" applyAlignment="1">
      <alignment horizontal="center" vertical="center"/>
    </xf>
    <xf numFmtId="0" fontId="24" fillId="0" borderId="0" xfId="0" quotePrefix="1" applyFont="1" applyAlignment="1">
      <alignment horizontal="left" vertical="top"/>
    </xf>
    <xf numFmtId="164" fontId="24" fillId="0" borderId="0" xfId="2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/>
    </xf>
    <xf numFmtId="0" fontId="1" fillId="0" borderId="1" xfId="0" applyFont="1" applyBorder="1"/>
    <xf numFmtId="0" fontId="23" fillId="0" borderId="0" xfId="0" applyFont="1" applyBorder="1"/>
    <xf numFmtId="0" fontId="26" fillId="0" borderId="0" xfId="0" quotePrefix="1" applyFont="1" applyBorder="1" applyAlignment="1">
      <alignment horizontal="left" vertical="top"/>
    </xf>
  </cellXfs>
  <cellStyles count="3">
    <cellStyle name="Normal" xfId="0" builtinId="0"/>
    <cellStyle name="Normal_Enrollment 2000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9B80F-CB17-4287-8565-E0CDBDA1B466}">
  <dimension ref="A1:L47"/>
  <sheetViews>
    <sheetView tabSelected="1" zoomScaleNormal="100" workbookViewId="0">
      <selection activeCell="S11" sqref="S11"/>
    </sheetView>
  </sheetViews>
  <sheetFormatPr defaultRowHeight="15.6" x14ac:dyDescent="0.6"/>
  <cols>
    <col min="1" max="1" width="25.19921875" style="101" customWidth="1"/>
    <col min="2" max="9" width="8.796875" style="101"/>
    <col min="10" max="10" width="11.94921875" style="101" customWidth="1"/>
    <col min="11" max="11" width="11.44921875" style="101" customWidth="1"/>
  </cols>
  <sheetData>
    <row r="1" spans="1:11" ht="18.3" x14ac:dyDescent="0.7">
      <c r="A1" s="46" t="s">
        <v>54</v>
      </c>
    </row>
    <row r="3" spans="1:11" s="101" customFormat="1" ht="43.5" thickBot="1" x14ac:dyDescent="0.6">
      <c r="A3" s="112"/>
      <c r="B3" s="77" t="s">
        <v>0</v>
      </c>
      <c r="C3" s="77" t="s">
        <v>1</v>
      </c>
      <c r="D3" s="77" t="s">
        <v>2</v>
      </c>
      <c r="E3" s="77" t="s">
        <v>3</v>
      </c>
      <c r="F3" s="77" t="s">
        <v>4</v>
      </c>
      <c r="G3" s="77" t="s">
        <v>8</v>
      </c>
      <c r="H3" s="77" t="s">
        <v>46</v>
      </c>
      <c r="I3" s="78" t="s">
        <v>55</v>
      </c>
      <c r="J3" s="77" t="s">
        <v>9</v>
      </c>
      <c r="K3" s="77" t="s">
        <v>10</v>
      </c>
    </row>
    <row r="4" spans="1:11" s="101" customFormat="1" ht="14.4" x14ac:dyDescent="0.55000000000000004">
      <c r="A4" s="113" t="s">
        <v>11</v>
      </c>
      <c r="B4" s="80"/>
      <c r="C4" s="80"/>
      <c r="D4" s="80"/>
      <c r="E4" s="80"/>
      <c r="F4" s="80"/>
      <c r="G4" s="80"/>
      <c r="H4" s="80"/>
      <c r="I4" s="81"/>
      <c r="J4" s="80"/>
      <c r="K4" s="80"/>
    </row>
    <row r="5" spans="1:11" s="100" customFormat="1" ht="15.3" x14ac:dyDescent="0.55000000000000004">
      <c r="A5" s="114" t="s">
        <v>12</v>
      </c>
      <c r="B5" s="99">
        <v>7</v>
      </c>
      <c r="C5" s="99">
        <v>4</v>
      </c>
      <c r="D5" s="99">
        <v>1</v>
      </c>
      <c r="E5" s="103">
        <v>0</v>
      </c>
      <c r="F5" s="103">
        <v>0</v>
      </c>
      <c r="G5" s="103">
        <v>0</v>
      </c>
      <c r="H5" s="99">
        <v>1</v>
      </c>
      <c r="I5" s="99">
        <f>SUM(B5:G5)</f>
        <v>12</v>
      </c>
      <c r="J5" s="103">
        <v>0</v>
      </c>
      <c r="K5" s="99">
        <v>12</v>
      </c>
    </row>
    <row r="6" spans="1:11" s="100" customFormat="1" ht="15.3" x14ac:dyDescent="0.55000000000000004">
      <c r="A6" s="102" t="s">
        <v>13</v>
      </c>
      <c r="B6" s="99">
        <v>375</v>
      </c>
      <c r="C6" s="99">
        <v>828</v>
      </c>
      <c r="D6" s="99">
        <v>435</v>
      </c>
      <c r="E6" s="99">
        <v>40</v>
      </c>
      <c r="F6" s="99">
        <v>229</v>
      </c>
      <c r="G6" s="99">
        <v>22</v>
      </c>
      <c r="H6" s="99">
        <v>102</v>
      </c>
      <c r="I6" s="99">
        <f t="shared" ref="I6:I11" si="0">SUM(B6:G6)</f>
        <v>1929</v>
      </c>
      <c r="J6" s="99">
        <v>6</v>
      </c>
      <c r="K6" s="99">
        <v>1935</v>
      </c>
    </row>
    <row r="7" spans="1:11" s="100" customFormat="1" ht="15.3" x14ac:dyDescent="0.55000000000000004">
      <c r="A7" s="102" t="s">
        <v>14</v>
      </c>
      <c r="B7" s="99">
        <v>627</v>
      </c>
      <c r="C7" s="99">
        <v>669</v>
      </c>
      <c r="D7" s="99">
        <v>238</v>
      </c>
      <c r="E7" s="99">
        <v>64</v>
      </c>
      <c r="F7" s="99">
        <v>331</v>
      </c>
      <c r="G7" s="99">
        <v>16</v>
      </c>
      <c r="H7" s="99">
        <v>51</v>
      </c>
      <c r="I7" s="99">
        <f t="shared" si="0"/>
        <v>1945</v>
      </c>
      <c r="J7" s="99">
        <v>20</v>
      </c>
      <c r="K7" s="99">
        <v>1965</v>
      </c>
    </row>
    <row r="8" spans="1:11" s="100" customFormat="1" ht="15.3" x14ac:dyDescent="0.55000000000000004">
      <c r="A8" s="102" t="s">
        <v>15</v>
      </c>
      <c r="B8" s="99">
        <v>948</v>
      </c>
      <c r="C8" s="99">
        <v>681</v>
      </c>
      <c r="D8" s="99">
        <v>270</v>
      </c>
      <c r="E8" s="99">
        <v>121</v>
      </c>
      <c r="F8" s="99">
        <v>267</v>
      </c>
      <c r="G8" s="99">
        <v>40</v>
      </c>
      <c r="H8" s="99">
        <v>90</v>
      </c>
      <c r="I8" s="99">
        <f t="shared" si="0"/>
        <v>2327</v>
      </c>
      <c r="J8" s="99">
        <v>29</v>
      </c>
      <c r="K8" s="99">
        <v>2356</v>
      </c>
    </row>
    <row r="9" spans="1:11" s="100" customFormat="1" ht="15.3" x14ac:dyDescent="0.55000000000000004">
      <c r="A9" s="102" t="s">
        <v>16</v>
      </c>
      <c r="B9" s="99">
        <v>71</v>
      </c>
      <c r="C9" s="99">
        <v>49</v>
      </c>
      <c r="D9" s="99">
        <v>20</v>
      </c>
      <c r="E9" s="99">
        <v>12</v>
      </c>
      <c r="F9" s="99">
        <v>19</v>
      </c>
      <c r="G9" s="103">
        <v>0</v>
      </c>
      <c r="H9" s="99">
        <v>2</v>
      </c>
      <c r="I9" s="99">
        <f t="shared" si="0"/>
        <v>171</v>
      </c>
      <c r="J9" s="99">
        <v>1</v>
      </c>
      <c r="K9" s="99">
        <v>172</v>
      </c>
    </row>
    <row r="10" spans="1:11" s="100" customFormat="1" ht="15.3" x14ac:dyDescent="0.55000000000000004">
      <c r="A10" s="102" t="s">
        <v>17</v>
      </c>
      <c r="B10" s="99">
        <v>4</v>
      </c>
      <c r="C10" s="99">
        <v>1</v>
      </c>
      <c r="D10" s="103">
        <v>0</v>
      </c>
      <c r="E10" s="99">
        <v>1</v>
      </c>
      <c r="F10" s="103">
        <v>0</v>
      </c>
      <c r="G10" s="103">
        <v>0</v>
      </c>
      <c r="H10" s="99">
        <v>0</v>
      </c>
      <c r="I10" s="99">
        <f t="shared" si="0"/>
        <v>6</v>
      </c>
      <c r="J10" s="103">
        <v>0</v>
      </c>
      <c r="K10" s="99">
        <v>6</v>
      </c>
    </row>
    <row r="11" spans="1:11" s="100" customFormat="1" ht="15.3" x14ac:dyDescent="0.55000000000000004">
      <c r="A11" s="102" t="s">
        <v>18</v>
      </c>
      <c r="B11" s="99">
        <v>202</v>
      </c>
      <c r="C11" s="99">
        <v>139</v>
      </c>
      <c r="D11" s="99">
        <v>59</v>
      </c>
      <c r="E11" s="99">
        <v>17</v>
      </c>
      <c r="F11" s="99">
        <v>50</v>
      </c>
      <c r="G11" s="99">
        <v>11</v>
      </c>
      <c r="H11" s="99">
        <v>30</v>
      </c>
      <c r="I11" s="99">
        <f t="shared" si="0"/>
        <v>478</v>
      </c>
      <c r="J11" s="99">
        <v>9</v>
      </c>
      <c r="K11" s="99">
        <v>487</v>
      </c>
    </row>
    <row r="12" spans="1:11" s="100" customFormat="1" ht="15.3" x14ac:dyDescent="0.55000000000000004">
      <c r="A12" s="104" t="s">
        <v>26</v>
      </c>
      <c r="B12" s="105">
        <f>(SUM(B5:B11))/(SUM(B5:B11)+B13)</f>
        <v>0.61729759602100032</v>
      </c>
      <c r="C12" s="105">
        <f t="shared" ref="C12:K12" si="1">(SUM(C5:C11))/(SUM(C5:C11)+C13)</f>
        <v>0.72797052502302728</v>
      </c>
      <c r="D12" s="105">
        <f t="shared" si="1"/>
        <v>0.6875</v>
      </c>
      <c r="E12" s="105">
        <f t="shared" si="1"/>
        <v>0.63118811881188119</v>
      </c>
      <c r="F12" s="105">
        <f t="shared" si="1"/>
        <v>0.58638743455497377</v>
      </c>
      <c r="G12" s="105">
        <f t="shared" si="1"/>
        <v>0.39035087719298245</v>
      </c>
      <c r="H12" s="105">
        <f t="shared" si="1"/>
        <v>0.57261410788381739</v>
      </c>
      <c r="I12" s="105">
        <f t="shared" si="1"/>
        <v>0.65260357278601289</v>
      </c>
      <c r="J12" s="105">
        <f t="shared" si="1"/>
        <v>0.61904761904761907</v>
      </c>
      <c r="K12" s="105">
        <f t="shared" si="1"/>
        <v>0.65227208580299179</v>
      </c>
    </row>
    <row r="13" spans="1:11" s="100" customFormat="1" ht="15.3" x14ac:dyDescent="0.55000000000000004">
      <c r="A13" s="102" t="s">
        <v>19</v>
      </c>
      <c r="B13" s="99">
        <v>1385</v>
      </c>
      <c r="C13" s="99">
        <v>886</v>
      </c>
      <c r="D13" s="99">
        <v>465</v>
      </c>
      <c r="E13" s="99">
        <v>149</v>
      </c>
      <c r="F13" s="99">
        <v>632</v>
      </c>
      <c r="G13" s="99">
        <v>139</v>
      </c>
      <c r="H13" s="99">
        <v>206</v>
      </c>
      <c r="I13" s="99">
        <f>SUM(B13:G13)</f>
        <v>3656</v>
      </c>
      <c r="J13" s="99">
        <v>40</v>
      </c>
      <c r="K13" s="99">
        <v>3696</v>
      </c>
    </row>
    <row r="14" spans="1:11" s="100" customFormat="1" ht="15.3" x14ac:dyDescent="0.55000000000000004">
      <c r="A14" s="104" t="s">
        <v>27</v>
      </c>
      <c r="B14" s="106">
        <f>SUM(B5:B11)+B13</f>
        <v>3619</v>
      </c>
      <c r="C14" s="106">
        <f t="shared" ref="C14:K14" si="2">SUM(C5:C11)+C13</f>
        <v>3257</v>
      </c>
      <c r="D14" s="106">
        <f t="shared" si="2"/>
        <v>1488</v>
      </c>
      <c r="E14" s="106">
        <f t="shared" si="2"/>
        <v>404</v>
      </c>
      <c r="F14" s="106">
        <f t="shared" si="2"/>
        <v>1528</v>
      </c>
      <c r="G14" s="106">
        <f t="shared" si="2"/>
        <v>228</v>
      </c>
      <c r="H14" s="106">
        <f t="shared" si="2"/>
        <v>482</v>
      </c>
      <c r="I14" s="106">
        <f t="shared" si="2"/>
        <v>10524</v>
      </c>
      <c r="J14" s="106">
        <f t="shared" si="2"/>
        <v>105</v>
      </c>
      <c r="K14" s="106">
        <f t="shared" si="2"/>
        <v>10629</v>
      </c>
    </row>
    <row r="15" spans="1:11" s="100" customFormat="1" ht="15.3" x14ac:dyDescent="0.55000000000000004">
      <c r="A15" s="102" t="s">
        <v>20</v>
      </c>
      <c r="B15" s="99">
        <v>161</v>
      </c>
      <c r="C15" s="99">
        <v>318</v>
      </c>
      <c r="D15" s="99">
        <v>283</v>
      </c>
      <c r="E15" s="99">
        <v>6</v>
      </c>
      <c r="F15" s="99">
        <v>16</v>
      </c>
      <c r="G15" s="99">
        <v>5</v>
      </c>
      <c r="H15" s="99">
        <v>8</v>
      </c>
      <c r="I15" s="99">
        <f>SUM(B15:G15)</f>
        <v>789</v>
      </c>
      <c r="J15" s="99">
        <v>55</v>
      </c>
      <c r="K15" s="99">
        <v>844</v>
      </c>
    </row>
    <row r="16" spans="1:11" s="100" customFormat="1" ht="15.3" x14ac:dyDescent="0.55000000000000004">
      <c r="A16" s="102" t="s">
        <v>21</v>
      </c>
      <c r="B16" s="99">
        <v>130</v>
      </c>
      <c r="C16" s="99">
        <v>150</v>
      </c>
      <c r="D16" s="99">
        <v>51</v>
      </c>
      <c r="E16" s="99">
        <v>16</v>
      </c>
      <c r="F16" s="99">
        <v>43</v>
      </c>
      <c r="G16" s="99">
        <v>7</v>
      </c>
      <c r="H16" s="99">
        <v>21</v>
      </c>
      <c r="I16" s="99">
        <f>SUM(B16:G16)</f>
        <v>397</v>
      </c>
      <c r="J16" s="99">
        <v>364</v>
      </c>
      <c r="K16" s="99">
        <v>761</v>
      </c>
    </row>
    <row r="17" spans="1:11" s="100" customFormat="1" thickBot="1" x14ac:dyDescent="0.6">
      <c r="A17" s="107" t="s">
        <v>22</v>
      </c>
      <c r="B17" s="108">
        <v>3910</v>
      </c>
      <c r="C17" s="108">
        <f>SUM(C14:C16)</f>
        <v>3725</v>
      </c>
      <c r="D17" s="108">
        <f>SUM(D14:D16)</f>
        <v>1822</v>
      </c>
      <c r="E17" s="108">
        <f>SUM(E14:E16)</f>
        <v>426</v>
      </c>
      <c r="F17" s="108">
        <f>SUM(F14:F16)</f>
        <v>1587</v>
      </c>
      <c r="G17" s="108">
        <f t="shared" ref="G17:H17" si="3">SUM(G14:G16)</f>
        <v>240</v>
      </c>
      <c r="H17" s="108">
        <f t="shared" si="3"/>
        <v>511</v>
      </c>
      <c r="I17" s="108">
        <f>SUM(I5:I16)</f>
        <v>22234.652603572787</v>
      </c>
      <c r="J17" s="108">
        <f>SUM(J14:J16)</f>
        <v>524</v>
      </c>
      <c r="K17" s="108">
        <v>12234</v>
      </c>
    </row>
    <row r="18" spans="1:11" s="100" customFormat="1" ht="15.3" x14ac:dyDescent="0.55000000000000004">
      <c r="A18" s="109" t="s">
        <v>23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</row>
    <row r="19" spans="1:11" s="100" customFormat="1" ht="15.3" x14ac:dyDescent="0.55000000000000004">
      <c r="A19" s="102" t="s">
        <v>12</v>
      </c>
      <c r="B19" s="99">
        <v>1</v>
      </c>
      <c r="C19" s="103"/>
      <c r="D19" s="99">
        <v>1</v>
      </c>
      <c r="E19" s="103">
        <v>0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99">
        <v>2</v>
      </c>
    </row>
    <row r="20" spans="1:11" s="100" customFormat="1" ht="15.3" x14ac:dyDescent="0.55000000000000004">
      <c r="A20" s="102" t="s">
        <v>13</v>
      </c>
      <c r="B20" s="99">
        <v>49</v>
      </c>
      <c r="C20" s="99">
        <v>16</v>
      </c>
      <c r="D20" s="99">
        <v>71</v>
      </c>
      <c r="E20" s="99">
        <v>48</v>
      </c>
      <c r="F20" s="99">
        <v>29</v>
      </c>
      <c r="G20" s="99">
        <v>2</v>
      </c>
      <c r="H20" s="99">
        <v>0</v>
      </c>
      <c r="I20" s="99">
        <v>2</v>
      </c>
      <c r="J20" s="99">
        <v>8</v>
      </c>
      <c r="K20" s="99">
        <v>223</v>
      </c>
    </row>
    <row r="21" spans="1:11" s="100" customFormat="1" ht="15.3" x14ac:dyDescent="0.55000000000000004">
      <c r="A21" s="102" t="s">
        <v>14</v>
      </c>
      <c r="B21" s="99">
        <v>54</v>
      </c>
      <c r="C21" s="99">
        <v>5</v>
      </c>
      <c r="D21" s="99">
        <v>61</v>
      </c>
      <c r="E21" s="99">
        <v>119</v>
      </c>
      <c r="F21" s="99">
        <v>40</v>
      </c>
      <c r="G21" s="99">
        <v>2</v>
      </c>
      <c r="H21" s="99">
        <v>0</v>
      </c>
      <c r="I21" s="99">
        <v>215</v>
      </c>
      <c r="J21" s="99">
        <v>5</v>
      </c>
      <c r="K21" s="99">
        <v>286</v>
      </c>
    </row>
    <row r="22" spans="1:11" s="100" customFormat="1" ht="15.3" x14ac:dyDescent="0.55000000000000004">
      <c r="A22" s="102" t="s">
        <v>15</v>
      </c>
      <c r="B22" s="99">
        <v>62</v>
      </c>
      <c r="C22" s="99">
        <v>13</v>
      </c>
      <c r="D22" s="99">
        <v>50</v>
      </c>
      <c r="E22" s="99">
        <v>119</v>
      </c>
      <c r="F22" s="99">
        <v>20</v>
      </c>
      <c r="G22" s="99">
        <v>6</v>
      </c>
      <c r="H22" s="99">
        <v>0</v>
      </c>
      <c r="I22" s="99">
        <v>281</v>
      </c>
      <c r="J22" s="99">
        <v>10</v>
      </c>
      <c r="K22" s="99">
        <v>280</v>
      </c>
    </row>
    <row r="23" spans="1:11" s="100" customFormat="1" ht="15.3" x14ac:dyDescent="0.55000000000000004">
      <c r="A23" s="102" t="s">
        <v>16</v>
      </c>
      <c r="B23" s="103">
        <v>0</v>
      </c>
      <c r="C23" s="103">
        <v>0</v>
      </c>
      <c r="D23" s="99">
        <v>3</v>
      </c>
      <c r="E23" s="99">
        <v>10</v>
      </c>
      <c r="F23" s="103">
        <v>0</v>
      </c>
      <c r="G23" s="103">
        <v>0</v>
      </c>
      <c r="H23" s="99">
        <v>0</v>
      </c>
      <c r="I23" s="99">
        <v>270</v>
      </c>
      <c r="J23" s="103">
        <v>0</v>
      </c>
      <c r="K23" s="99">
        <v>13</v>
      </c>
    </row>
    <row r="24" spans="1:11" s="100" customFormat="1" ht="15.3" x14ac:dyDescent="0.55000000000000004">
      <c r="A24" s="102" t="s">
        <v>17</v>
      </c>
      <c r="B24" s="103">
        <v>0</v>
      </c>
      <c r="C24" s="103">
        <v>0</v>
      </c>
      <c r="D24" s="103">
        <v>0</v>
      </c>
      <c r="E24" s="99">
        <v>1</v>
      </c>
      <c r="F24" s="99">
        <v>1</v>
      </c>
      <c r="G24" s="103">
        <v>0</v>
      </c>
      <c r="H24" s="99">
        <v>0</v>
      </c>
      <c r="I24" s="99">
        <v>13</v>
      </c>
      <c r="J24" s="103">
        <v>0</v>
      </c>
      <c r="K24" s="99">
        <v>2</v>
      </c>
    </row>
    <row r="25" spans="1:11" s="100" customFormat="1" ht="15.3" x14ac:dyDescent="0.55000000000000004">
      <c r="A25" s="102" t="s">
        <v>18</v>
      </c>
      <c r="B25" s="99">
        <v>19</v>
      </c>
      <c r="C25" s="99">
        <v>5</v>
      </c>
      <c r="D25" s="99">
        <v>17</v>
      </c>
      <c r="E25" s="99">
        <v>26</v>
      </c>
      <c r="F25" s="99">
        <v>7</v>
      </c>
      <c r="G25" s="99">
        <v>1</v>
      </c>
      <c r="H25" s="99">
        <v>0</v>
      </c>
      <c r="I25" s="99">
        <v>2</v>
      </c>
      <c r="J25" s="99">
        <v>2</v>
      </c>
      <c r="K25" s="99">
        <v>77</v>
      </c>
    </row>
    <row r="26" spans="1:11" s="100" customFormat="1" ht="15.3" x14ac:dyDescent="0.55000000000000004">
      <c r="A26" s="104" t="s">
        <v>26</v>
      </c>
      <c r="B26" s="110">
        <f>SUM(B19:B25)/B28</f>
        <v>0.35104364326375709</v>
      </c>
      <c r="C26" s="110">
        <f t="shared" ref="C26:K26" si="4">SUM(C19:C25)/C28</f>
        <v>0.29770992366412213</v>
      </c>
      <c r="D26" s="110">
        <f t="shared" si="4"/>
        <v>0.49271844660194175</v>
      </c>
      <c r="E26" s="110">
        <f t="shared" si="4"/>
        <v>0.36049107142857145</v>
      </c>
      <c r="F26" s="110">
        <f t="shared" si="4"/>
        <v>0.31803278688524589</v>
      </c>
      <c r="G26" s="110">
        <f t="shared" si="4"/>
        <v>0.171875</v>
      </c>
      <c r="H26" s="110" t="s">
        <v>56</v>
      </c>
      <c r="I26" s="110">
        <f t="shared" si="4"/>
        <v>0.91258741258741261</v>
      </c>
      <c r="J26" s="110">
        <f t="shared" si="4"/>
        <v>0.3048780487804878</v>
      </c>
      <c r="K26" s="110">
        <f t="shared" si="4"/>
        <v>0.36532892014894497</v>
      </c>
    </row>
    <row r="27" spans="1:11" s="100" customFormat="1" ht="15.3" x14ac:dyDescent="0.55000000000000004">
      <c r="A27" s="102" t="s">
        <v>19</v>
      </c>
      <c r="B27" s="99">
        <v>342</v>
      </c>
      <c r="C27" s="99">
        <v>92</v>
      </c>
      <c r="D27" s="99">
        <v>209</v>
      </c>
      <c r="E27" s="99">
        <v>573</v>
      </c>
      <c r="F27" s="99">
        <v>208</v>
      </c>
      <c r="G27" s="99">
        <v>53</v>
      </c>
      <c r="H27" s="99">
        <v>0</v>
      </c>
      <c r="I27" s="99">
        <v>75</v>
      </c>
      <c r="J27" s="99">
        <v>57</v>
      </c>
      <c r="K27" s="99">
        <v>1534</v>
      </c>
    </row>
    <row r="28" spans="1:11" s="100" customFormat="1" ht="15.3" x14ac:dyDescent="0.55000000000000004">
      <c r="A28" s="104" t="s">
        <v>27</v>
      </c>
      <c r="B28" s="106">
        <f>SUM(B19:B25)+B27</f>
        <v>527</v>
      </c>
      <c r="C28" s="106">
        <f t="shared" ref="C28:K28" si="5">SUM(C19:C25)+C27</f>
        <v>131</v>
      </c>
      <c r="D28" s="106">
        <f t="shared" si="5"/>
        <v>412</v>
      </c>
      <c r="E28" s="106">
        <f t="shared" si="5"/>
        <v>896</v>
      </c>
      <c r="F28" s="106">
        <f t="shared" si="5"/>
        <v>305</v>
      </c>
      <c r="G28" s="106">
        <f t="shared" si="5"/>
        <v>64</v>
      </c>
      <c r="H28" s="106">
        <f t="shared" si="5"/>
        <v>0</v>
      </c>
      <c r="I28" s="106">
        <f t="shared" si="5"/>
        <v>858</v>
      </c>
      <c r="J28" s="106">
        <f t="shared" si="5"/>
        <v>82</v>
      </c>
      <c r="K28" s="106">
        <f t="shared" si="5"/>
        <v>2417</v>
      </c>
    </row>
    <row r="29" spans="1:11" s="100" customFormat="1" ht="15.3" x14ac:dyDescent="0.55000000000000004">
      <c r="A29" s="102" t="s">
        <v>20</v>
      </c>
      <c r="B29" s="99">
        <v>112</v>
      </c>
      <c r="C29" s="99">
        <v>253</v>
      </c>
      <c r="D29" s="99">
        <v>430</v>
      </c>
      <c r="E29" s="99">
        <v>43</v>
      </c>
      <c r="F29" s="99">
        <v>38</v>
      </c>
      <c r="G29" s="99">
        <v>7</v>
      </c>
      <c r="H29" s="99">
        <v>0</v>
      </c>
      <c r="I29" s="99">
        <v>1477</v>
      </c>
      <c r="J29" s="99">
        <v>5</v>
      </c>
      <c r="K29" s="99">
        <v>888</v>
      </c>
    </row>
    <row r="30" spans="1:11" s="100" customFormat="1" ht="15.3" x14ac:dyDescent="0.55000000000000004">
      <c r="A30" s="102" t="s">
        <v>21</v>
      </c>
      <c r="B30" s="99">
        <v>22</v>
      </c>
      <c r="C30" s="99">
        <v>5</v>
      </c>
      <c r="D30" s="99">
        <v>3</v>
      </c>
      <c r="E30" s="99">
        <v>19</v>
      </c>
      <c r="F30" s="99">
        <v>2</v>
      </c>
      <c r="G30" s="99">
        <v>2</v>
      </c>
      <c r="H30" s="99">
        <v>0</v>
      </c>
      <c r="I30" s="99">
        <v>883</v>
      </c>
      <c r="J30" s="99">
        <v>79</v>
      </c>
      <c r="K30" s="99">
        <v>132</v>
      </c>
    </row>
    <row r="31" spans="1:11" s="100" customFormat="1" thickBot="1" x14ac:dyDescent="0.6">
      <c r="A31" s="107" t="s">
        <v>22</v>
      </c>
      <c r="B31" s="108">
        <f>SUM(B28:B30)</f>
        <v>661</v>
      </c>
      <c r="C31" s="108">
        <f t="shared" ref="C31:G31" si="6">SUM(C28:C30)</f>
        <v>389</v>
      </c>
      <c r="D31" s="108">
        <f t="shared" si="6"/>
        <v>845</v>
      </c>
      <c r="E31" s="108">
        <f t="shared" si="6"/>
        <v>958</v>
      </c>
      <c r="F31" s="108">
        <f t="shared" si="6"/>
        <v>345</v>
      </c>
      <c r="G31" s="108">
        <f t="shared" si="6"/>
        <v>73</v>
      </c>
      <c r="H31" s="108">
        <v>0</v>
      </c>
      <c r="I31" s="108">
        <f>SUM(I28:I30)</f>
        <v>3218</v>
      </c>
      <c r="J31" s="108">
        <f t="shared" ref="J31:K31" si="7">SUM(J28:J30)</f>
        <v>166</v>
      </c>
      <c r="K31" s="108">
        <f t="shared" si="7"/>
        <v>3437</v>
      </c>
    </row>
    <row r="32" spans="1:11" s="100" customFormat="1" ht="15.3" x14ac:dyDescent="0.55000000000000004">
      <c r="A32" s="88" t="s">
        <v>24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</row>
    <row r="33" spans="1:12" s="100" customFormat="1" ht="15.3" x14ac:dyDescent="0.55000000000000004">
      <c r="A33" s="102" t="s">
        <v>12</v>
      </c>
      <c r="B33" s="99">
        <v>8</v>
      </c>
      <c r="C33" s="99">
        <v>4</v>
      </c>
      <c r="D33" s="99">
        <v>2</v>
      </c>
      <c r="E33" s="103">
        <v>0</v>
      </c>
      <c r="F33" s="103">
        <v>0</v>
      </c>
      <c r="G33" s="103">
        <v>0</v>
      </c>
      <c r="H33" s="103">
        <f t="shared" ref="H33:H38" si="8">H5+H20</f>
        <v>1</v>
      </c>
      <c r="I33" s="103">
        <f t="shared" ref="I33:I39" si="9">I19+I5</f>
        <v>12</v>
      </c>
      <c r="J33" s="103">
        <v>0</v>
      </c>
      <c r="K33" s="99">
        <v>14</v>
      </c>
    </row>
    <row r="34" spans="1:12" s="100" customFormat="1" ht="15.3" x14ac:dyDescent="0.55000000000000004">
      <c r="A34" s="102" t="s">
        <v>13</v>
      </c>
      <c r="B34" s="99">
        <v>424</v>
      </c>
      <c r="C34" s="99">
        <v>844</v>
      </c>
      <c r="D34" s="99">
        <v>506</v>
      </c>
      <c r="E34" s="99">
        <v>88</v>
      </c>
      <c r="F34" s="99">
        <v>258</v>
      </c>
      <c r="G34" s="99">
        <v>24</v>
      </c>
      <c r="H34" s="103">
        <f t="shared" si="8"/>
        <v>102</v>
      </c>
      <c r="I34" s="103">
        <f t="shared" si="9"/>
        <v>1931</v>
      </c>
      <c r="J34" s="99">
        <v>14</v>
      </c>
      <c r="K34" s="99">
        <v>2158</v>
      </c>
    </row>
    <row r="35" spans="1:12" s="100" customFormat="1" ht="15.3" x14ac:dyDescent="0.55000000000000004">
      <c r="A35" s="102" t="s">
        <v>14</v>
      </c>
      <c r="B35" s="99">
        <v>681</v>
      </c>
      <c r="C35" s="99">
        <v>674</v>
      </c>
      <c r="D35" s="99">
        <v>299</v>
      </c>
      <c r="E35" s="99">
        <v>183</v>
      </c>
      <c r="F35" s="99">
        <v>371</v>
      </c>
      <c r="G35" s="99">
        <v>18</v>
      </c>
      <c r="H35" s="103">
        <f t="shared" si="8"/>
        <v>51</v>
      </c>
      <c r="I35" s="103">
        <f t="shared" si="9"/>
        <v>2160</v>
      </c>
      <c r="J35" s="99">
        <v>25</v>
      </c>
      <c r="K35" s="99">
        <v>2251</v>
      </c>
    </row>
    <row r="36" spans="1:12" s="100" customFormat="1" ht="15.3" x14ac:dyDescent="0.55000000000000004">
      <c r="A36" s="102" t="s">
        <v>15</v>
      </c>
      <c r="B36" s="99">
        <v>1010</v>
      </c>
      <c r="C36" s="99">
        <v>694</v>
      </c>
      <c r="D36" s="99">
        <v>320</v>
      </c>
      <c r="E36" s="99">
        <v>240</v>
      </c>
      <c r="F36" s="99">
        <v>287</v>
      </c>
      <c r="G36" s="99">
        <v>46</v>
      </c>
      <c r="H36" s="103">
        <f t="shared" si="8"/>
        <v>90</v>
      </c>
      <c r="I36" s="103">
        <f t="shared" si="9"/>
        <v>2608</v>
      </c>
      <c r="J36" s="99">
        <v>39</v>
      </c>
      <c r="K36" s="99">
        <v>2636</v>
      </c>
    </row>
    <row r="37" spans="1:12" s="100" customFormat="1" ht="15.3" x14ac:dyDescent="0.55000000000000004">
      <c r="A37" s="102" t="s">
        <v>16</v>
      </c>
      <c r="B37" s="99">
        <v>71</v>
      </c>
      <c r="C37" s="99">
        <v>49</v>
      </c>
      <c r="D37" s="99">
        <v>23</v>
      </c>
      <c r="E37" s="99">
        <v>22</v>
      </c>
      <c r="F37" s="99">
        <v>19</v>
      </c>
      <c r="G37" s="103">
        <v>0</v>
      </c>
      <c r="H37" s="103">
        <f t="shared" si="8"/>
        <v>2</v>
      </c>
      <c r="I37" s="103">
        <f t="shared" si="9"/>
        <v>441</v>
      </c>
      <c r="J37" s="99">
        <v>1</v>
      </c>
      <c r="K37" s="99">
        <v>185</v>
      </c>
    </row>
    <row r="38" spans="1:12" s="100" customFormat="1" ht="15.3" x14ac:dyDescent="0.55000000000000004">
      <c r="A38" s="102" t="s">
        <v>17</v>
      </c>
      <c r="B38" s="99">
        <v>4</v>
      </c>
      <c r="C38" s="99">
        <v>1</v>
      </c>
      <c r="D38" s="103"/>
      <c r="E38" s="99">
        <v>2</v>
      </c>
      <c r="F38" s="99">
        <v>1</v>
      </c>
      <c r="G38" s="103">
        <v>0</v>
      </c>
      <c r="H38" s="103">
        <f t="shared" si="8"/>
        <v>0</v>
      </c>
      <c r="I38" s="103">
        <f t="shared" si="9"/>
        <v>19</v>
      </c>
      <c r="J38" s="103">
        <v>0</v>
      </c>
      <c r="K38" s="99">
        <v>8</v>
      </c>
    </row>
    <row r="39" spans="1:12" s="100" customFormat="1" ht="15.3" x14ac:dyDescent="0.55000000000000004">
      <c r="A39" s="102" t="s">
        <v>18</v>
      </c>
      <c r="B39" s="99">
        <v>221</v>
      </c>
      <c r="C39" s="99">
        <v>144</v>
      </c>
      <c r="D39" s="99">
        <v>76</v>
      </c>
      <c r="E39" s="99">
        <v>43</v>
      </c>
      <c r="F39" s="99">
        <v>57</v>
      </c>
      <c r="G39" s="99">
        <v>12</v>
      </c>
      <c r="H39" s="103">
        <f>H11+H27</f>
        <v>30</v>
      </c>
      <c r="I39" s="103">
        <f t="shared" si="9"/>
        <v>480</v>
      </c>
      <c r="J39" s="99">
        <v>11</v>
      </c>
      <c r="K39" s="99">
        <v>564</v>
      </c>
    </row>
    <row r="40" spans="1:12" s="100" customFormat="1" ht="15.3" x14ac:dyDescent="0.55000000000000004">
      <c r="A40" s="104" t="s">
        <v>26</v>
      </c>
      <c r="B40" s="110">
        <f>(SUM(B33:B39))/B42</f>
        <v>0.58345393150024116</v>
      </c>
      <c r="C40" s="110">
        <f t="shared" ref="C40:K40" si="10">(SUM(C33:C39))/C42</f>
        <v>0.71133412042502953</v>
      </c>
      <c r="D40" s="110">
        <f t="shared" si="10"/>
        <v>0.64526315789473687</v>
      </c>
      <c r="E40" s="110">
        <f t="shared" si="10"/>
        <v>0.44461538461538463</v>
      </c>
      <c r="F40" s="110">
        <f t="shared" si="10"/>
        <v>0.54173486088379708</v>
      </c>
      <c r="G40" s="110">
        <f t="shared" si="10"/>
        <v>0.34246575342465752</v>
      </c>
      <c r="H40" s="110">
        <f t="shared" si="10"/>
        <v>0.57261410788381739</v>
      </c>
      <c r="I40" s="110">
        <f t="shared" si="10"/>
        <v>0.67220172201722017</v>
      </c>
      <c r="J40" s="110">
        <f t="shared" si="10"/>
        <v>0.48128342245989303</v>
      </c>
      <c r="K40" s="110">
        <f t="shared" si="10"/>
        <v>0.59911083857120961</v>
      </c>
    </row>
    <row r="41" spans="1:12" s="100" customFormat="1" ht="15.3" x14ac:dyDescent="0.55000000000000004">
      <c r="A41" s="102" t="s">
        <v>19</v>
      </c>
      <c r="B41" s="99">
        <v>1727</v>
      </c>
      <c r="C41" s="99">
        <v>978</v>
      </c>
      <c r="D41" s="99">
        <v>674</v>
      </c>
      <c r="E41" s="99">
        <v>722</v>
      </c>
      <c r="F41" s="99">
        <v>840</v>
      </c>
      <c r="G41" s="99">
        <v>192</v>
      </c>
      <c r="H41" s="103">
        <f>H13+H29</f>
        <v>206</v>
      </c>
      <c r="I41" s="103">
        <f>I27+I13</f>
        <v>3731</v>
      </c>
      <c r="J41" s="99">
        <v>97</v>
      </c>
      <c r="K41" s="99">
        <v>5230</v>
      </c>
    </row>
    <row r="42" spans="1:12" s="100" customFormat="1" ht="15.3" x14ac:dyDescent="0.55000000000000004">
      <c r="A42" s="104" t="s">
        <v>27</v>
      </c>
      <c r="B42" s="106">
        <f>SUM(B33:B39)+B41</f>
        <v>4146</v>
      </c>
      <c r="C42" s="106">
        <f t="shared" ref="C42:K42" si="11">SUM(C33:C39)+C41</f>
        <v>3388</v>
      </c>
      <c r="D42" s="106">
        <f t="shared" si="11"/>
        <v>1900</v>
      </c>
      <c r="E42" s="106">
        <f t="shared" si="11"/>
        <v>1300</v>
      </c>
      <c r="F42" s="106">
        <f t="shared" si="11"/>
        <v>1833</v>
      </c>
      <c r="G42" s="106">
        <f t="shared" si="11"/>
        <v>292</v>
      </c>
      <c r="H42" s="106">
        <f t="shared" si="11"/>
        <v>482</v>
      </c>
      <c r="I42" s="106">
        <f t="shared" si="11"/>
        <v>11382</v>
      </c>
      <c r="J42" s="106">
        <f t="shared" si="11"/>
        <v>187</v>
      </c>
      <c r="K42" s="106">
        <f t="shared" si="11"/>
        <v>13046</v>
      </c>
    </row>
    <row r="43" spans="1:12" s="100" customFormat="1" ht="15.3" x14ac:dyDescent="0.55000000000000004">
      <c r="A43" s="102" t="s">
        <v>20</v>
      </c>
      <c r="B43" s="99">
        <v>273</v>
      </c>
      <c r="C43" s="99">
        <v>571</v>
      </c>
      <c r="D43" s="99">
        <v>713</v>
      </c>
      <c r="E43" s="99">
        <v>49</v>
      </c>
      <c r="F43" s="99">
        <v>54</v>
      </c>
      <c r="G43" s="99">
        <v>12</v>
      </c>
      <c r="H43" s="103">
        <f>H15+H30</f>
        <v>8</v>
      </c>
      <c r="I43" s="103">
        <f>I29+I15</f>
        <v>2266</v>
      </c>
      <c r="J43" s="99">
        <v>60</v>
      </c>
      <c r="K43" s="99">
        <v>1732</v>
      </c>
    </row>
    <row r="44" spans="1:12" s="100" customFormat="1" ht="15.3" x14ac:dyDescent="0.55000000000000004">
      <c r="A44" s="102" t="s">
        <v>21</v>
      </c>
      <c r="B44" s="99">
        <v>152</v>
      </c>
      <c r="C44" s="99">
        <v>155</v>
      </c>
      <c r="D44" s="99">
        <v>54</v>
      </c>
      <c r="E44" s="99">
        <v>35</v>
      </c>
      <c r="F44" s="99">
        <v>45</v>
      </c>
      <c r="G44" s="99">
        <v>9</v>
      </c>
      <c r="H44" s="103">
        <f>H16+H31</f>
        <v>21</v>
      </c>
      <c r="I44" s="103">
        <f>I30+I16</f>
        <v>1280</v>
      </c>
      <c r="J44" s="99">
        <v>443</v>
      </c>
      <c r="K44" s="99">
        <v>893</v>
      </c>
    </row>
    <row r="45" spans="1:12" s="100" customFormat="1" ht="15.3" x14ac:dyDescent="0.55000000000000004">
      <c r="A45" s="109" t="s">
        <v>10</v>
      </c>
      <c r="B45" s="106">
        <f>SUM(B42:B44)</f>
        <v>4571</v>
      </c>
      <c r="C45" s="106">
        <f t="shared" ref="C45:G45" si="12">SUM(C42:C44)</f>
        <v>4114</v>
      </c>
      <c r="D45" s="106">
        <f t="shared" si="12"/>
        <v>2667</v>
      </c>
      <c r="E45" s="106">
        <f t="shared" si="12"/>
        <v>1384</v>
      </c>
      <c r="F45" s="106">
        <f t="shared" si="12"/>
        <v>1932</v>
      </c>
      <c r="G45" s="106">
        <f t="shared" si="12"/>
        <v>313</v>
      </c>
      <c r="H45" s="111">
        <f>SUM(H42:H44)</f>
        <v>511</v>
      </c>
      <c r="I45" s="111">
        <f>SUM(I42:I44)</f>
        <v>14928</v>
      </c>
      <c r="J45" s="111">
        <f t="shared" ref="J45:K45" si="13">SUM(J42:J44)</f>
        <v>690</v>
      </c>
      <c r="K45" s="111">
        <f t="shared" si="13"/>
        <v>15671</v>
      </c>
    </row>
    <row r="46" spans="1:12" s="75" customFormat="1" ht="14.4" x14ac:dyDescent="0.55000000000000004">
      <c r="A46" s="75" t="s">
        <v>30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</row>
    <row r="47" spans="1:12" s="75" customFormat="1" ht="14.4" x14ac:dyDescent="0.55000000000000004">
      <c r="A47" s="75" t="s">
        <v>50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</row>
  </sheetData>
  <pageMargins left="0.7" right="0.7" top="0.75" bottom="0.75" header="0.3" footer="0.3"/>
  <pageSetup scale="70" orientation="portrait" r:id="rId1"/>
  <headerFooter>
    <oddHeader>&amp;L&amp;"-,Bold"&amp;11College Level Data&amp;C&amp;"-,Bold"&amp;11Table 20&amp;"-,Regular"&amp;12 &amp;R&amp;"-,Bold"&amp;11Race/Ethnicity by College</oddHeader>
    <oddFooter>&amp;L&amp;"-,Bold"&amp;11Office of Institutional Research, UMass Boston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41306-0BA6-4DB6-80CC-1122A26840CA}">
  <dimension ref="A1:N47"/>
  <sheetViews>
    <sheetView topLeftCell="A28" zoomScale="120" zoomScaleNormal="120" workbookViewId="0">
      <selection activeCell="D48" sqref="D48"/>
    </sheetView>
  </sheetViews>
  <sheetFormatPr defaultRowHeight="15.6" x14ac:dyDescent="0.6"/>
  <cols>
    <col min="1" max="1" width="26.59765625" customWidth="1"/>
    <col min="2" max="10" width="8.75" style="75"/>
    <col min="11" max="11" width="11" style="75" customWidth="1"/>
    <col min="12" max="12" width="9.5" style="75" customWidth="1"/>
    <col min="13" max="14" width="8.75" style="75"/>
  </cols>
  <sheetData>
    <row r="1" spans="1:12" ht="18.3" x14ac:dyDescent="0.7">
      <c r="A1" s="46" t="s">
        <v>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8.3" x14ac:dyDescent="0.7">
      <c r="A2" s="46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43.8" thickBot="1" x14ac:dyDescent="0.65">
      <c r="A3" s="45"/>
      <c r="B3" s="76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8</v>
      </c>
      <c r="I3" s="77" t="s">
        <v>46</v>
      </c>
      <c r="J3" s="78" t="s">
        <v>47</v>
      </c>
      <c r="K3" s="76" t="s">
        <v>9</v>
      </c>
      <c r="L3" s="76" t="s">
        <v>10</v>
      </c>
    </row>
    <row r="4" spans="1:12" x14ac:dyDescent="0.6">
      <c r="A4" s="47" t="s">
        <v>11</v>
      </c>
      <c r="B4" s="79"/>
      <c r="C4" s="79"/>
      <c r="D4" s="79"/>
      <c r="E4" s="79"/>
      <c r="F4" s="79"/>
      <c r="G4" s="79"/>
      <c r="H4" s="79"/>
      <c r="I4" s="80"/>
      <c r="J4" s="81"/>
      <c r="K4" s="79"/>
      <c r="L4" s="79"/>
    </row>
    <row r="5" spans="1:12" x14ac:dyDescent="0.6">
      <c r="A5" s="64" t="s">
        <v>12</v>
      </c>
      <c r="B5" s="82">
        <v>2</v>
      </c>
      <c r="C5" s="82">
        <v>3</v>
      </c>
      <c r="D5" s="82">
        <v>1</v>
      </c>
      <c r="E5" s="82">
        <v>1</v>
      </c>
      <c r="F5" s="83">
        <v>0</v>
      </c>
      <c r="G5" s="83">
        <v>0</v>
      </c>
      <c r="H5" s="83">
        <v>0</v>
      </c>
      <c r="I5" s="82">
        <v>0</v>
      </c>
      <c r="J5" s="82">
        <f>SUM(B5:H5)</f>
        <v>7</v>
      </c>
      <c r="K5" s="82">
        <v>1</v>
      </c>
      <c r="L5" s="82">
        <f>SUM(J5:K5)</f>
        <v>8</v>
      </c>
    </row>
    <row r="6" spans="1:12" x14ac:dyDescent="0.6">
      <c r="A6" s="64" t="s">
        <v>13</v>
      </c>
      <c r="B6" s="82">
        <v>396</v>
      </c>
      <c r="C6" s="82">
        <v>768</v>
      </c>
      <c r="D6" s="82">
        <v>430</v>
      </c>
      <c r="E6" s="82">
        <v>31</v>
      </c>
      <c r="F6" s="82">
        <v>223</v>
      </c>
      <c r="G6" s="83">
        <v>0</v>
      </c>
      <c r="H6" s="82">
        <v>25</v>
      </c>
      <c r="I6" s="82">
        <v>115</v>
      </c>
      <c r="J6" s="82">
        <f>SUM(B6:H6)</f>
        <v>1873</v>
      </c>
      <c r="K6" s="82">
        <v>16</v>
      </c>
      <c r="L6" s="82">
        <f t="shared" ref="L6:L11" si="0">SUM(J6:K6)</f>
        <v>1889</v>
      </c>
    </row>
    <row r="7" spans="1:12" x14ac:dyDescent="0.6">
      <c r="A7" s="64" t="s">
        <v>14</v>
      </c>
      <c r="B7" s="82">
        <v>694</v>
      </c>
      <c r="C7" s="82">
        <v>615</v>
      </c>
      <c r="D7" s="82">
        <v>258</v>
      </c>
      <c r="E7" s="82">
        <v>59</v>
      </c>
      <c r="F7" s="82">
        <v>312</v>
      </c>
      <c r="G7" s="82">
        <v>14</v>
      </c>
      <c r="H7" s="82">
        <v>11</v>
      </c>
      <c r="I7" s="82">
        <v>42</v>
      </c>
      <c r="J7" s="82">
        <f t="shared" ref="J7:J11" si="1">SUM(B7:H7)</f>
        <v>1963</v>
      </c>
      <c r="K7" s="82">
        <v>16</v>
      </c>
      <c r="L7" s="82">
        <f t="shared" si="0"/>
        <v>1979</v>
      </c>
    </row>
    <row r="8" spans="1:12" x14ac:dyDescent="0.6">
      <c r="A8" s="64" t="s">
        <v>15</v>
      </c>
      <c r="B8" s="82">
        <v>965</v>
      </c>
      <c r="C8" s="82">
        <v>658</v>
      </c>
      <c r="D8" s="82">
        <v>273</v>
      </c>
      <c r="E8" s="82">
        <v>90</v>
      </c>
      <c r="F8" s="82">
        <v>250</v>
      </c>
      <c r="G8" s="82">
        <v>6</v>
      </c>
      <c r="H8" s="82">
        <v>40</v>
      </c>
      <c r="I8" s="82">
        <v>89</v>
      </c>
      <c r="J8" s="82">
        <f t="shared" si="1"/>
        <v>2282</v>
      </c>
      <c r="K8" s="82">
        <v>12</v>
      </c>
      <c r="L8" s="82">
        <f t="shared" si="0"/>
        <v>2294</v>
      </c>
    </row>
    <row r="9" spans="1:12" x14ac:dyDescent="0.6">
      <c r="A9" s="64" t="s">
        <v>16</v>
      </c>
      <c r="B9" s="82">
        <v>58</v>
      </c>
      <c r="C9" s="82">
        <v>40</v>
      </c>
      <c r="D9" s="82">
        <v>13</v>
      </c>
      <c r="E9" s="82">
        <v>5</v>
      </c>
      <c r="F9" s="82">
        <v>24</v>
      </c>
      <c r="G9" s="83">
        <v>0</v>
      </c>
      <c r="H9" s="82">
        <v>1</v>
      </c>
      <c r="I9" s="82">
        <v>2</v>
      </c>
      <c r="J9" s="82">
        <f t="shared" si="1"/>
        <v>141</v>
      </c>
      <c r="K9" s="83">
        <v>0</v>
      </c>
      <c r="L9" s="82">
        <f t="shared" si="0"/>
        <v>141</v>
      </c>
    </row>
    <row r="10" spans="1:12" x14ac:dyDescent="0.6">
      <c r="A10" s="64" t="s">
        <v>17</v>
      </c>
      <c r="B10" s="82">
        <v>3</v>
      </c>
      <c r="C10" s="82">
        <v>1</v>
      </c>
      <c r="D10" s="83">
        <v>0</v>
      </c>
      <c r="E10" s="82">
        <v>1</v>
      </c>
      <c r="F10" s="83">
        <v>0</v>
      </c>
      <c r="G10" s="83">
        <v>0</v>
      </c>
      <c r="H10" s="83">
        <v>0</v>
      </c>
      <c r="I10" s="82">
        <v>0</v>
      </c>
      <c r="J10" s="82">
        <f t="shared" si="1"/>
        <v>5</v>
      </c>
      <c r="K10" s="83">
        <v>0</v>
      </c>
      <c r="L10" s="82">
        <f t="shared" si="0"/>
        <v>5</v>
      </c>
    </row>
    <row r="11" spans="1:12" x14ac:dyDescent="0.6">
      <c r="A11" s="64" t="s">
        <v>18</v>
      </c>
      <c r="B11" s="82">
        <v>194</v>
      </c>
      <c r="C11" s="82">
        <v>111</v>
      </c>
      <c r="D11" s="82">
        <v>59</v>
      </c>
      <c r="E11" s="82">
        <v>15</v>
      </c>
      <c r="F11" s="82">
        <v>55</v>
      </c>
      <c r="G11" s="82">
        <v>1</v>
      </c>
      <c r="H11" s="82">
        <v>13</v>
      </c>
      <c r="I11" s="82">
        <v>23</v>
      </c>
      <c r="J11" s="82">
        <f t="shared" si="1"/>
        <v>448</v>
      </c>
      <c r="K11" s="82">
        <v>5</v>
      </c>
      <c r="L11" s="82">
        <f t="shared" si="0"/>
        <v>453</v>
      </c>
    </row>
    <row r="12" spans="1:12" x14ac:dyDescent="0.6">
      <c r="A12" s="65" t="s">
        <v>26</v>
      </c>
      <c r="B12" s="84">
        <f>SUM(B5:B11)/B14</f>
        <v>0.60986547085201792</v>
      </c>
      <c r="C12" s="84">
        <f t="shared" ref="C12:L12" si="2">SUM(C5:C11)/C14</f>
        <v>0.70999030067895252</v>
      </c>
      <c r="D12" s="84">
        <f t="shared" si="2"/>
        <v>0.67273910214703969</v>
      </c>
      <c r="E12" s="84">
        <f t="shared" si="2"/>
        <v>0.57879656160458448</v>
      </c>
      <c r="F12" s="84">
        <f t="shared" si="2"/>
        <v>0.55813953488372092</v>
      </c>
      <c r="G12" s="84">
        <f t="shared" si="2"/>
        <v>0.56756756756756754</v>
      </c>
      <c r="H12" s="84">
        <f t="shared" si="2"/>
        <v>0.38461538461538464</v>
      </c>
      <c r="I12" s="84">
        <f t="shared" si="2"/>
        <v>0.5496957403651116</v>
      </c>
      <c r="J12" s="84">
        <f>SUM(J5:J11)/J14</f>
        <v>0.63452639531589383</v>
      </c>
      <c r="K12" s="84">
        <f t="shared" si="2"/>
        <v>0.47619047619047616</v>
      </c>
      <c r="L12" s="84">
        <f t="shared" si="2"/>
        <v>0.63297175986534504</v>
      </c>
    </row>
    <row r="13" spans="1:12" x14ac:dyDescent="0.6">
      <c r="A13" s="64" t="s">
        <v>19</v>
      </c>
      <c r="B13" s="82">
        <v>1479</v>
      </c>
      <c r="C13" s="82">
        <v>897</v>
      </c>
      <c r="D13" s="82">
        <v>503</v>
      </c>
      <c r="E13" s="82">
        <v>147</v>
      </c>
      <c r="F13" s="82">
        <v>684</v>
      </c>
      <c r="G13" s="82">
        <v>16</v>
      </c>
      <c r="H13" s="82">
        <v>144</v>
      </c>
      <c r="I13" s="82">
        <v>222</v>
      </c>
      <c r="J13" s="82">
        <f>SUM(B13:H13)</f>
        <v>3870</v>
      </c>
      <c r="K13" s="82">
        <v>55</v>
      </c>
      <c r="L13" s="82">
        <f>SUM(J13:K13)</f>
        <v>3925</v>
      </c>
    </row>
    <row r="14" spans="1:12" x14ac:dyDescent="0.6">
      <c r="A14" s="65" t="s">
        <v>27</v>
      </c>
      <c r="B14" s="85">
        <f>SUM(B5:B11)+B13</f>
        <v>3791</v>
      </c>
      <c r="C14" s="85">
        <f t="shared" ref="C14:L14" si="3">SUM(C5:C11)+C13</f>
        <v>3093</v>
      </c>
      <c r="D14" s="85">
        <f t="shared" si="3"/>
        <v>1537</v>
      </c>
      <c r="E14" s="85">
        <f t="shared" si="3"/>
        <v>349</v>
      </c>
      <c r="F14" s="85">
        <f t="shared" si="3"/>
        <v>1548</v>
      </c>
      <c r="G14" s="85">
        <f t="shared" si="3"/>
        <v>37</v>
      </c>
      <c r="H14" s="85">
        <f t="shared" si="3"/>
        <v>234</v>
      </c>
      <c r="I14" s="85">
        <f t="shared" si="3"/>
        <v>493</v>
      </c>
      <c r="J14" s="85">
        <f t="shared" si="3"/>
        <v>10589</v>
      </c>
      <c r="K14" s="85">
        <f t="shared" si="3"/>
        <v>105</v>
      </c>
      <c r="L14" s="85">
        <f t="shared" si="3"/>
        <v>10694</v>
      </c>
    </row>
    <row r="15" spans="1:12" x14ac:dyDescent="0.6">
      <c r="A15" s="64" t="s">
        <v>20</v>
      </c>
      <c r="B15" s="82">
        <v>170</v>
      </c>
      <c r="C15" s="82">
        <v>253</v>
      </c>
      <c r="D15" s="82">
        <v>283</v>
      </c>
      <c r="E15" s="82">
        <v>5</v>
      </c>
      <c r="F15" s="82">
        <v>16</v>
      </c>
      <c r="G15" s="82">
        <v>2</v>
      </c>
      <c r="H15" s="82">
        <v>6</v>
      </c>
      <c r="I15" s="82">
        <v>2</v>
      </c>
      <c r="J15" s="82">
        <f>SUM(B15:H15)</f>
        <v>735</v>
      </c>
      <c r="K15" s="82">
        <v>49</v>
      </c>
      <c r="L15" s="82">
        <f>SUM(J15:K15)</f>
        <v>784</v>
      </c>
    </row>
    <row r="16" spans="1:12" x14ac:dyDescent="0.6">
      <c r="A16" s="64" t="s">
        <v>21</v>
      </c>
      <c r="B16" s="82">
        <v>146</v>
      </c>
      <c r="C16" s="82">
        <v>150</v>
      </c>
      <c r="D16" s="82">
        <v>50</v>
      </c>
      <c r="E16" s="82">
        <v>11</v>
      </c>
      <c r="F16" s="82">
        <v>60</v>
      </c>
      <c r="G16" s="82">
        <v>2</v>
      </c>
      <c r="H16" s="82">
        <v>6</v>
      </c>
      <c r="I16" s="82">
        <v>21</v>
      </c>
      <c r="J16" s="82">
        <f>SUM(B16:H16)</f>
        <v>425</v>
      </c>
      <c r="K16" s="82">
        <v>318</v>
      </c>
      <c r="L16" s="82">
        <f>SUM(J16:K16)</f>
        <v>743</v>
      </c>
    </row>
    <row r="17" spans="1:14" x14ac:dyDescent="0.6">
      <c r="A17" s="72" t="s">
        <v>22</v>
      </c>
      <c r="B17" s="86">
        <f>SUM(B14:B16)</f>
        <v>4107</v>
      </c>
      <c r="C17" s="86">
        <f>SUM(C14:C16)</f>
        <v>3496</v>
      </c>
      <c r="D17" s="86">
        <f t="shared" ref="D17:I17" si="4">SUM(D14:D16)</f>
        <v>1870</v>
      </c>
      <c r="E17" s="86">
        <f t="shared" si="4"/>
        <v>365</v>
      </c>
      <c r="F17" s="86">
        <f t="shared" si="4"/>
        <v>1624</v>
      </c>
      <c r="G17" s="86">
        <f t="shared" si="4"/>
        <v>41</v>
      </c>
      <c r="H17" s="86">
        <f t="shared" si="4"/>
        <v>246</v>
      </c>
      <c r="I17" s="86">
        <f t="shared" si="4"/>
        <v>516</v>
      </c>
      <c r="J17" s="86">
        <f>SUM(J14:J16)</f>
        <v>11749</v>
      </c>
      <c r="K17" s="86">
        <f>SUM(K14:K16)</f>
        <v>472</v>
      </c>
      <c r="L17" s="86">
        <f>SUM(J17:K17)</f>
        <v>12221</v>
      </c>
    </row>
    <row r="18" spans="1:14" x14ac:dyDescent="0.6">
      <c r="A18" s="71" t="s">
        <v>23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1:14" x14ac:dyDescent="0.6">
      <c r="A19" s="64" t="s">
        <v>12</v>
      </c>
      <c r="B19" s="82">
        <v>2</v>
      </c>
      <c r="C19" s="83">
        <v>0</v>
      </c>
      <c r="D19" s="82">
        <v>1</v>
      </c>
      <c r="E19" s="82">
        <v>1</v>
      </c>
      <c r="F19" s="83">
        <v>0</v>
      </c>
      <c r="G19" s="83">
        <v>0</v>
      </c>
      <c r="H19" s="83">
        <v>0</v>
      </c>
      <c r="I19" s="82"/>
      <c r="J19" s="82">
        <f>SUM(B19:H19)</f>
        <v>4</v>
      </c>
      <c r="K19" s="83">
        <v>0</v>
      </c>
      <c r="L19" s="82">
        <f>SUM(J19:K19)</f>
        <v>4</v>
      </c>
    </row>
    <row r="20" spans="1:14" x14ac:dyDescent="0.6">
      <c r="A20" s="64" t="s">
        <v>13</v>
      </c>
      <c r="B20" s="82">
        <v>30</v>
      </c>
      <c r="C20" s="82">
        <v>17</v>
      </c>
      <c r="D20" s="82">
        <v>70</v>
      </c>
      <c r="E20" s="82">
        <v>43</v>
      </c>
      <c r="F20" s="82">
        <v>23</v>
      </c>
      <c r="G20" s="82">
        <v>14</v>
      </c>
      <c r="H20" s="82">
        <v>2</v>
      </c>
      <c r="I20" s="82"/>
      <c r="J20" s="82">
        <f t="shared" ref="J20:J25" si="5">SUM(B20:H20)</f>
        <v>199</v>
      </c>
      <c r="K20" s="82">
        <v>5</v>
      </c>
      <c r="L20" s="82">
        <f t="shared" ref="L20:L25" si="6">SUM(J20:K20)</f>
        <v>204</v>
      </c>
    </row>
    <row r="21" spans="1:14" x14ac:dyDescent="0.6">
      <c r="A21" s="64" t="s">
        <v>14</v>
      </c>
      <c r="B21" s="82">
        <v>39</v>
      </c>
      <c r="C21" s="82">
        <v>4</v>
      </c>
      <c r="D21" s="82">
        <v>62</v>
      </c>
      <c r="E21" s="82">
        <v>110</v>
      </c>
      <c r="F21" s="82">
        <v>35</v>
      </c>
      <c r="G21" s="82">
        <v>30</v>
      </c>
      <c r="H21" s="82">
        <v>1</v>
      </c>
      <c r="I21" s="82"/>
      <c r="J21" s="82">
        <f t="shared" si="5"/>
        <v>281</v>
      </c>
      <c r="K21" s="82">
        <v>9</v>
      </c>
      <c r="L21" s="82">
        <f t="shared" si="6"/>
        <v>290</v>
      </c>
    </row>
    <row r="22" spans="1:14" x14ac:dyDescent="0.6">
      <c r="A22" s="64" t="s">
        <v>15</v>
      </c>
      <c r="B22" s="82">
        <v>48</v>
      </c>
      <c r="C22" s="82">
        <v>9</v>
      </c>
      <c r="D22" s="82">
        <v>54</v>
      </c>
      <c r="E22" s="82">
        <v>108</v>
      </c>
      <c r="F22" s="82">
        <v>16</v>
      </c>
      <c r="G22" s="82">
        <v>28</v>
      </c>
      <c r="H22" s="82">
        <v>4</v>
      </c>
      <c r="I22" s="82"/>
      <c r="J22" s="82">
        <f t="shared" si="5"/>
        <v>267</v>
      </c>
      <c r="K22" s="82">
        <v>10</v>
      </c>
      <c r="L22" s="82">
        <f t="shared" si="6"/>
        <v>277</v>
      </c>
    </row>
    <row r="23" spans="1:14" x14ac:dyDescent="0.6">
      <c r="A23" s="64" t="s">
        <v>16</v>
      </c>
      <c r="B23" s="83">
        <v>0</v>
      </c>
      <c r="C23" s="83">
        <v>0</v>
      </c>
      <c r="D23" s="82">
        <v>4</v>
      </c>
      <c r="E23" s="82">
        <v>11</v>
      </c>
      <c r="F23" s="83">
        <v>0</v>
      </c>
      <c r="G23" s="82">
        <v>1</v>
      </c>
      <c r="H23" s="83">
        <v>0</v>
      </c>
      <c r="I23" s="82"/>
      <c r="J23" s="82">
        <f t="shared" si="5"/>
        <v>16</v>
      </c>
      <c r="K23" s="83">
        <v>0</v>
      </c>
      <c r="L23" s="82">
        <f t="shared" si="6"/>
        <v>16</v>
      </c>
    </row>
    <row r="24" spans="1:14" x14ac:dyDescent="0.6">
      <c r="A24" s="64" t="s">
        <v>17</v>
      </c>
      <c r="B24" s="82">
        <v>1</v>
      </c>
      <c r="C24" s="83">
        <v>0</v>
      </c>
      <c r="D24" s="83">
        <v>0</v>
      </c>
      <c r="E24" s="82">
        <v>1</v>
      </c>
      <c r="F24" s="83">
        <v>0</v>
      </c>
      <c r="G24" s="82">
        <v>1</v>
      </c>
      <c r="H24" s="83">
        <v>0</v>
      </c>
      <c r="I24" s="82"/>
      <c r="J24" s="82">
        <f t="shared" si="5"/>
        <v>3</v>
      </c>
      <c r="K24" s="83">
        <v>0</v>
      </c>
      <c r="L24" s="82">
        <f t="shared" si="6"/>
        <v>3</v>
      </c>
    </row>
    <row r="25" spans="1:14" x14ac:dyDescent="0.6">
      <c r="A25" s="64" t="s">
        <v>18</v>
      </c>
      <c r="B25" s="82">
        <v>15</v>
      </c>
      <c r="C25" s="82">
        <v>6</v>
      </c>
      <c r="D25" s="82">
        <v>12</v>
      </c>
      <c r="E25" s="82">
        <v>28</v>
      </c>
      <c r="F25" s="82">
        <v>6</v>
      </c>
      <c r="G25" s="82">
        <v>6</v>
      </c>
      <c r="H25" s="82">
        <v>3</v>
      </c>
      <c r="I25" s="82"/>
      <c r="J25" s="82">
        <f t="shared" si="5"/>
        <v>76</v>
      </c>
      <c r="K25" s="82">
        <v>1</v>
      </c>
      <c r="L25" s="82">
        <f t="shared" si="6"/>
        <v>77</v>
      </c>
    </row>
    <row r="26" spans="1:14" x14ac:dyDescent="0.6">
      <c r="A26" s="65" t="s">
        <v>26</v>
      </c>
      <c r="B26" s="87">
        <f>SUM(B19:B25)/B28</f>
        <v>0.31034482758620691</v>
      </c>
      <c r="C26" s="87">
        <f t="shared" ref="C26:L26" si="7">SUM(C19:C25)/C28</f>
        <v>0.29268292682926828</v>
      </c>
      <c r="D26" s="87">
        <f t="shared" si="7"/>
        <v>0.49271844660194175</v>
      </c>
      <c r="E26" s="87">
        <f t="shared" si="7"/>
        <v>0.33481152993348118</v>
      </c>
      <c r="F26" s="87">
        <f t="shared" si="7"/>
        <v>0.33755274261603374</v>
      </c>
      <c r="G26" s="87">
        <f t="shared" si="7"/>
        <v>0.35714285714285715</v>
      </c>
      <c r="H26" s="87">
        <f t="shared" si="7"/>
        <v>0.14925373134328357</v>
      </c>
      <c r="I26" s="87"/>
      <c r="J26" s="87">
        <f t="shared" si="7"/>
        <v>0.35249999999999998</v>
      </c>
      <c r="K26" s="87">
        <f t="shared" si="7"/>
        <v>0.40322580645161288</v>
      </c>
      <c r="L26" s="87">
        <f t="shared" si="7"/>
        <v>0.3537774167343623</v>
      </c>
    </row>
    <row r="27" spans="1:14" x14ac:dyDescent="0.6">
      <c r="A27" s="64" t="s">
        <v>19</v>
      </c>
      <c r="B27" s="82">
        <v>300</v>
      </c>
      <c r="C27" s="82">
        <v>87</v>
      </c>
      <c r="D27" s="82">
        <v>209</v>
      </c>
      <c r="E27" s="82">
        <v>600</v>
      </c>
      <c r="F27" s="82">
        <v>157</v>
      </c>
      <c r="G27" s="82">
        <v>144</v>
      </c>
      <c r="H27" s="82">
        <v>57</v>
      </c>
      <c r="I27" s="82"/>
      <c r="J27" s="82">
        <f>SUM(B27:H27)</f>
        <v>1554</v>
      </c>
      <c r="K27" s="82">
        <v>37</v>
      </c>
      <c r="L27" s="82">
        <f>SUM(J27:K27)</f>
        <v>1591</v>
      </c>
    </row>
    <row r="28" spans="1:14" x14ac:dyDescent="0.6">
      <c r="A28" s="65" t="s">
        <v>27</v>
      </c>
      <c r="B28" s="85">
        <f>SUM(B19:B25)+B27</f>
        <v>435</v>
      </c>
      <c r="C28" s="85">
        <f t="shared" ref="C28:L28" si="8">SUM(C19:C25)+C27</f>
        <v>123</v>
      </c>
      <c r="D28" s="85">
        <f t="shared" si="8"/>
        <v>412</v>
      </c>
      <c r="E28" s="85">
        <f t="shared" si="8"/>
        <v>902</v>
      </c>
      <c r="F28" s="85">
        <f t="shared" si="8"/>
        <v>237</v>
      </c>
      <c r="G28" s="85">
        <f t="shared" si="8"/>
        <v>224</v>
      </c>
      <c r="H28" s="85">
        <f t="shared" si="8"/>
        <v>67</v>
      </c>
      <c r="I28" s="85"/>
      <c r="J28" s="85">
        <f>SUM(J19:J25)+J27</f>
        <v>2400</v>
      </c>
      <c r="K28" s="85">
        <f t="shared" si="8"/>
        <v>62</v>
      </c>
      <c r="L28" s="85">
        <f t="shared" si="8"/>
        <v>2462</v>
      </c>
    </row>
    <row r="29" spans="1:14" x14ac:dyDescent="0.6">
      <c r="A29" s="64" t="s">
        <v>20</v>
      </c>
      <c r="B29" s="82">
        <v>37</v>
      </c>
      <c r="C29" s="82">
        <v>237</v>
      </c>
      <c r="D29" s="82">
        <v>348</v>
      </c>
      <c r="E29" s="82">
        <v>46</v>
      </c>
      <c r="F29" s="82">
        <v>19</v>
      </c>
      <c r="G29" s="82">
        <v>85</v>
      </c>
      <c r="H29" s="82">
        <v>8</v>
      </c>
      <c r="I29" s="82"/>
      <c r="J29" s="82">
        <f>SUM(B29:H29)</f>
        <v>780</v>
      </c>
      <c r="K29" s="82">
        <v>11</v>
      </c>
      <c r="L29" s="82">
        <f>SUM(J29:K29)</f>
        <v>791</v>
      </c>
    </row>
    <row r="30" spans="1:14" x14ac:dyDescent="0.6">
      <c r="A30" s="64" t="s">
        <v>21</v>
      </c>
      <c r="B30" s="82">
        <v>12</v>
      </c>
      <c r="C30" s="82">
        <v>9</v>
      </c>
      <c r="D30" s="82">
        <v>10</v>
      </c>
      <c r="E30" s="82">
        <v>14</v>
      </c>
      <c r="F30" s="82">
        <v>1</v>
      </c>
      <c r="G30" s="82">
        <v>10</v>
      </c>
      <c r="H30" s="82">
        <v>2</v>
      </c>
      <c r="I30" s="82"/>
      <c r="J30" s="82">
        <f>SUM(B30:H30)</f>
        <v>58</v>
      </c>
      <c r="K30" s="82">
        <v>54</v>
      </c>
      <c r="L30" s="82">
        <f>SUM(J30:K30)</f>
        <v>112</v>
      </c>
    </row>
    <row r="31" spans="1:14" x14ac:dyDescent="0.6">
      <c r="A31" s="72" t="s">
        <v>22</v>
      </c>
      <c r="B31" s="86">
        <f>SUM(B28:B30)</f>
        <v>484</v>
      </c>
      <c r="C31" s="86">
        <f t="shared" ref="C31:H31" si="9">SUM(C28:C30)</f>
        <v>369</v>
      </c>
      <c r="D31" s="86">
        <f t="shared" si="9"/>
        <v>770</v>
      </c>
      <c r="E31" s="86">
        <f t="shared" si="9"/>
        <v>962</v>
      </c>
      <c r="F31" s="86">
        <f t="shared" si="9"/>
        <v>257</v>
      </c>
      <c r="G31" s="86">
        <f t="shared" si="9"/>
        <v>319</v>
      </c>
      <c r="H31" s="86">
        <f t="shared" si="9"/>
        <v>77</v>
      </c>
      <c r="I31" s="86"/>
      <c r="J31" s="86">
        <f>SUM(J28:J30)</f>
        <v>3238</v>
      </c>
      <c r="K31" s="86">
        <f>SUM(K28:K30)</f>
        <v>127</v>
      </c>
      <c r="L31" s="86">
        <f>SUM(J31:K31)</f>
        <v>3365</v>
      </c>
      <c r="M31" s="88"/>
      <c r="N31" s="88"/>
    </row>
    <row r="32" spans="1:14" x14ac:dyDescent="0.6">
      <c r="A32" s="67" t="s">
        <v>24</v>
      </c>
      <c r="B32" s="79"/>
      <c r="C32" s="79"/>
      <c r="D32" s="79"/>
      <c r="E32" s="79"/>
      <c r="F32" s="79"/>
      <c r="G32" s="79"/>
      <c r="H32" s="79"/>
      <c r="I32" s="80"/>
      <c r="J32" s="81"/>
      <c r="K32" s="79"/>
      <c r="L32" s="79"/>
    </row>
    <row r="33" spans="1:12" x14ac:dyDescent="0.6">
      <c r="A33" s="64" t="s">
        <v>12</v>
      </c>
      <c r="B33" s="82">
        <f>B5+B19</f>
        <v>4</v>
      </c>
      <c r="C33" s="82">
        <f t="shared" ref="C33:K33" si="10">C5+C19</f>
        <v>3</v>
      </c>
      <c r="D33" s="82">
        <f t="shared" si="10"/>
        <v>2</v>
      </c>
      <c r="E33" s="82">
        <f t="shared" si="10"/>
        <v>2</v>
      </c>
      <c r="F33" s="82">
        <f t="shared" si="10"/>
        <v>0</v>
      </c>
      <c r="G33" s="82">
        <f t="shared" si="10"/>
        <v>0</v>
      </c>
      <c r="H33" s="82">
        <f t="shared" si="10"/>
        <v>0</v>
      </c>
      <c r="I33" s="82">
        <f t="shared" si="10"/>
        <v>0</v>
      </c>
      <c r="J33" s="82">
        <f>J5+J19</f>
        <v>11</v>
      </c>
      <c r="K33" s="82">
        <f t="shared" si="10"/>
        <v>1</v>
      </c>
      <c r="L33" s="82">
        <f>SUM(J33:K33)</f>
        <v>12</v>
      </c>
    </row>
    <row r="34" spans="1:12" x14ac:dyDescent="0.6">
      <c r="A34" s="64" t="s">
        <v>13</v>
      </c>
      <c r="B34" s="82">
        <f>B6+B20</f>
        <v>426</v>
      </c>
      <c r="C34" s="82">
        <f t="shared" ref="B34:K39" si="11">C6+C20</f>
        <v>785</v>
      </c>
      <c r="D34" s="82">
        <f t="shared" si="11"/>
        <v>500</v>
      </c>
      <c r="E34" s="82">
        <f t="shared" si="11"/>
        <v>74</v>
      </c>
      <c r="F34" s="82">
        <f t="shared" si="11"/>
        <v>246</v>
      </c>
      <c r="G34" s="82">
        <f t="shared" si="11"/>
        <v>14</v>
      </c>
      <c r="H34" s="82">
        <f t="shared" si="11"/>
        <v>27</v>
      </c>
      <c r="I34" s="82">
        <f t="shared" si="11"/>
        <v>115</v>
      </c>
      <c r="J34" s="82">
        <f t="shared" si="11"/>
        <v>2072</v>
      </c>
      <c r="K34" s="82">
        <f t="shared" si="11"/>
        <v>21</v>
      </c>
      <c r="L34" s="82">
        <f t="shared" ref="L34:L39" si="12">SUM(J34:K34)</f>
        <v>2093</v>
      </c>
    </row>
    <row r="35" spans="1:12" x14ac:dyDescent="0.6">
      <c r="A35" s="64" t="s">
        <v>14</v>
      </c>
      <c r="B35" s="82">
        <f t="shared" si="11"/>
        <v>733</v>
      </c>
      <c r="C35" s="82">
        <f t="shared" si="11"/>
        <v>619</v>
      </c>
      <c r="D35" s="82">
        <f t="shared" si="11"/>
        <v>320</v>
      </c>
      <c r="E35" s="82">
        <f t="shared" si="11"/>
        <v>169</v>
      </c>
      <c r="F35" s="82">
        <f t="shared" si="11"/>
        <v>347</v>
      </c>
      <c r="G35" s="82">
        <f t="shared" si="11"/>
        <v>44</v>
      </c>
      <c r="H35" s="82">
        <f t="shared" si="11"/>
        <v>12</v>
      </c>
      <c r="I35" s="82">
        <f t="shared" si="11"/>
        <v>42</v>
      </c>
      <c r="J35" s="82">
        <f t="shared" si="11"/>
        <v>2244</v>
      </c>
      <c r="K35" s="82">
        <f t="shared" si="11"/>
        <v>25</v>
      </c>
      <c r="L35" s="82">
        <f t="shared" si="12"/>
        <v>2269</v>
      </c>
    </row>
    <row r="36" spans="1:12" x14ac:dyDescent="0.6">
      <c r="A36" s="64" t="s">
        <v>15</v>
      </c>
      <c r="B36" s="82">
        <f t="shared" si="11"/>
        <v>1013</v>
      </c>
      <c r="C36" s="82">
        <f t="shared" si="11"/>
        <v>667</v>
      </c>
      <c r="D36" s="82">
        <f t="shared" si="11"/>
        <v>327</v>
      </c>
      <c r="E36" s="82">
        <f t="shared" si="11"/>
        <v>198</v>
      </c>
      <c r="F36" s="82">
        <f>F8+F22</f>
        <v>266</v>
      </c>
      <c r="G36" s="82">
        <f t="shared" si="11"/>
        <v>34</v>
      </c>
      <c r="H36" s="82">
        <f t="shared" si="11"/>
        <v>44</v>
      </c>
      <c r="I36" s="82">
        <f t="shared" si="11"/>
        <v>89</v>
      </c>
      <c r="J36" s="82">
        <f t="shared" si="11"/>
        <v>2549</v>
      </c>
      <c r="K36" s="82">
        <f t="shared" si="11"/>
        <v>22</v>
      </c>
      <c r="L36" s="82">
        <f t="shared" si="12"/>
        <v>2571</v>
      </c>
    </row>
    <row r="37" spans="1:12" x14ac:dyDescent="0.6">
      <c r="A37" s="64" t="s">
        <v>16</v>
      </c>
      <c r="B37" s="82">
        <f t="shared" si="11"/>
        <v>58</v>
      </c>
      <c r="C37" s="82">
        <f t="shared" si="11"/>
        <v>40</v>
      </c>
      <c r="D37" s="82">
        <f t="shared" si="11"/>
        <v>17</v>
      </c>
      <c r="E37" s="82">
        <f t="shared" si="11"/>
        <v>16</v>
      </c>
      <c r="F37" s="82">
        <f t="shared" si="11"/>
        <v>24</v>
      </c>
      <c r="G37" s="82">
        <f t="shared" si="11"/>
        <v>1</v>
      </c>
      <c r="H37" s="82">
        <f t="shared" si="11"/>
        <v>1</v>
      </c>
      <c r="I37" s="82">
        <f t="shared" si="11"/>
        <v>2</v>
      </c>
      <c r="J37" s="82">
        <f t="shared" si="11"/>
        <v>157</v>
      </c>
      <c r="K37" s="82">
        <f t="shared" si="11"/>
        <v>0</v>
      </c>
      <c r="L37" s="82">
        <f t="shared" si="12"/>
        <v>157</v>
      </c>
    </row>
    <row r="38" spans="1:12" x14ac:dyDescent="0.6">
      <c r="A38" s="64" t="s">
        <v>17</v>
      </c>
      <c r="B38" s="82">
        <f t="shared" si="11"/>
        <v>4</v>
      </c>
      <c r="C38" s="82">
        <f t="shared" si="11"/>
        <v>1</v>
      </c>
      <c r="D38" s="82">
        <f t="shared" si="11"/>
        <v>0</v>
      </c>
      <c r="E38" s="82">
        <f t="shared" si="11"/>
        <v>2</v>
      </c>
      <c r="F38" s="82">
        <f t="shared" si="11"/>
        <v>0</v>
      </c>
      <c r="G38" s="82">
        <f t="shared" si="11"/>
        <v>1</v>
      </c>
      <c r="H38" s="82">
        <f t="shared" si="11"/>
        <v>0</v>
      </c>
      <c r="I38" s="82">
        <f t="shared" si="11"/>
        <v>0</v>
      </c>
      <c r="J38" s="82">
        <f t="shared" si="11"/>
        <v>8</v>
      </c>
      <c r="K38" s="82">
        <f t="shared" si="11"/>
        <v>0</v>
      </c>
      <c r="L38" s="82">
        <f t="shared" si="12"/>
        <v>8</v>
      </c>
    </row>
    <row r="39" spans="1:12" x14ac:dyDescent="0.6">
      <c r="A39" s="64" t="s">
        <v>18</v>
      </c>
      <c r="B39" s="82">
        <f t="shared" si="11"/>
        <v>209</v>
      </c>
      <c r="C39" s="82">
        <f t="shared" si="11"/>
        <v>117</v>
      </c>
      <c r="D39" s="82">
        <f t="shared" si="11"/>
        <v>71</v>
      </c>
      <c r="E39" s="82">
        <f t="shared" si="11"/>
        <v>43</v>
      </c>
      <c r="F39" s="82">
        <f t="shared" si="11"/>
        <v>61</v>
      </c>
      <c r="G39" s="82">
        <f t="shared" si="11"/>
        <v>7</v>
      </c>
      <c r="H39" s="82">
        <f t="shared" si="11"/>
        <v>16</v>
      </c>
      <c r="I39" s="82">
        <f t="shared" si="11"/>
        <v>23</v>
      </c>
      <c r="J39" s="82">
        <f t="shared" si="11"/>
        <v>524</v>
      </c>
      <c r="K39" s="82">
        <f t="shared" si="11"/>
        <v>6</v>
      </c>
      <c r="L39" s="82">
        <f t="shared" si="12"/>
        <v>530</v>
      </c>
    </row>
    <row r="40" spans="1:12" x14ac:dyDescent="0.6">
      <c r="A40" s="65" t="s">
        <v>26</v>
      </c>
      <c r="B40" s="87">
        <f>SUM(B33:B39)/B42</f>
        <v>0.57903454803596777</v>
      </c>
      <c r="C40" s="87">
        <f t="shared" ref="C40:L40" si="13">SUM(C33:C39)/C42</f>
        <v>0.69402985074626866</v>
      </c>
      <c r="D40" s="87">
        <f t="shared" si="13"/>
        <v>0.63468445356593128</v>
      </c>
      <c r="E40" s="87">
        <f t="shared" si="13"/>
        <v>0.40287769784172661</v>
      </c>
      <c r="F40" s="87">
        <f t="shared" si="13"/>
        <v>0.52885154061624651</v>
      </c>
      <c r="G40" s="87">
        <f t="shared" si="13"/>
        <v>0.38697318007662834</v>
      </c>
      <c r="H40" s="87">
        <f t="shared" si="13"/>
        <v>0.33222591362126247</v>
      </c>
      <c r="I40" s="87">
        <f t="shared" si="13"/>
        <v>0.5496957403651116</v>
      </c>
      <c r="J40" s="87">
        <f t="shared" si="13"/>
        <v>0.58241589036877361</v>
      </c>
      <c r="K40" s="87">
        <f t="shared" si="13"/>
        <v>0.44910179640718562</v>
      </c>
      <c r="L40" s="87">
        <f t="shared" si="13"/>
        <v>0.58072362420188506</v>
      </c>
    </row>
    <row r="41" spans="1:12" x14ac:dyDescent="0.6">
      <c r="A41" s="64" t="s">
        <v>19</v>
      </c>
      <c r="B41" s="82">
        <f>B13+B27</f>
        <v>1779</v>
      </c>
      <c r="C41" s="82">
        <f t="shared" ref="C41:K41" si="14">C13+C27</f>
        <v>984</v>
      </c>
      <c r="D41" s="82">
        <f t="shared" si="14"/>
        <v>712</v>
      </c>
      <c r="E41" s="82">
        <f t="shared" si="14"/>
        <v>747</v>
      </c>
      <c r="F41" s="82">
        <f t="shared" si="14"/>
        <v>841</v>
      </c>
      <c r="G41" s="82">
        <f t="shared" si="14"/>
        <v>160</v>
      </c>
      <c r="H41" s="82">
        <f t="shared" si="14"/>
        <v>201</v>
      </c>
      <c r="I41" s="82">
        <f t="shared" si="14"/>
        <v>222</v>
      </c>
      <c r="J41" s="82">
        <f>J13+J27</f>
        <v>5424</v>
      </c>
      <c r="K41" s="82">
        <f t="shared" si="14"/>
        <v>92</v>
      </c>
      <c r="L41" s="82">
        <f>SUM(J41:K41)</f>
        <v>5516</v>
      </c>
    </row>
    <row r="42" spans="1:12" x14ac:dyDescent="0.6">
      <c r="A42" s="65" t="s">
        <v>27</v>
      </c>
      <c r="B42" s="85">
        <f>SUM(B33:B39)+B41</f>
        <v>4226</v>
      </c>
      <c r="C42" s="85">
        <f t="shared" ref="C42:L42" si="15">SUM(C33:C39)+C41</f>
        <v>3216</v>
      </c>
      <c r="D42" s="85">
        <f t="shared" si="15"/>
        <v>1949</v>
      </c>
      <c r="E42" s="85">
        <f t="shared" si="15"/>
        <v>1251</v>
      </c>
      <c r="F42" s="85">
        <f t="shared" si="15"/>
        <v>1785</v>
      </c>
      <c r="G42" s="85">
        <f t="shared" si="15"/>
        <v>261</v>
      </c>
      <c r="H42" s="85">
        <f t="shared" si="15"/>
        <v>301</v>
      </c>
      <c r="I42" s="85">
        <f t="shared" si="15"/>
        <v>493</v>
      </c>
      <c r="J42" s="85">
        <f t="shared" si="15"/>
        <v>12989</v>
      </c>
      <c r="K42" s="85">
        <f t="shared" si="15"/>
        <v>167</v>
      </c>
      <c r="L42" s="85">
        <f t="shared" si="15"/>
        <v>13156</v>
      </c>
    </row>
    <row r="43" spans="1:12" x14ac:dyDescent="0.6">
      <c r="A43" s="64" t="s">
        <v>20</v>
      </c>
      <c r="B43" s="82">
        <f>B15+B29</f>
        <v>207</v>
      </c>
      <c r="C43" s="82">
        <f t="shared" ref="C43:K43" si="16">C15+C29</f>
        <v>490</v>
      </c>
      <c r="D43" s="82">
        <f t="shared" si="16"/>
        <v>631</v>
      </c>
      <c r="E43" s="82">
        <f t="shared" si="16"/>
        <v>51</v>
      </c>
      <c r="F43" s="82">
        <f t="shared" si="16"/>
        <v>35</v>
      </c>
      <c r="G43" s="82">
        <f t="shared" si="16"/>
        <v>87</v>
      </c>
      <c r="H43" s="82">
        <f t="shared" si="16"/>
        <v>14</v>
      </c>
      <c r="I43" s="82">
        <f t="shared" si="16"/>
        <v>2</v>
      </c>
      <c r="J43" s="82">
        <f>J15+J29</f>
        <v>1515</v>
      </c>
      <c r="K43" s="82">
        <f t="shared" si="16"/>
        <v>60</v>
      </c>
      <c r="L43" s="82">
        <f>SUM(J43:K43)</f>
        <v>1575</v>
      </c>
    </row>
    <row r="44" spans="1:12" x14ac:dyDescent="0.6">
      <c r="A44" s="64" t="s">
        <v>21</v>
      </c>
      <c r="B44" s="82">
        <f>B16+B30</f>
        <v>158</v>
      </c>
      <c r="C44" s="82">
        <f t="shared" ref="C44:K44" si="17">C16+C30</f>
        <v>159</v>
      </c>
      <c r="D44" s="82">
        <f t="shared" si="17"/>
        <v>60</v>
      </c>
      <c r="E44" s="82">
        <f t="shared" si="17"/>
        <v>25</v>
      </c>
      <c r="F44" s="82">
        <f t="shared" si="17"/>
        <v>61</v>
      </c>
      <c r="G44" s="82">
        <f t="shared" si="17"/>
        <v>12</v>
      </c>
      <c r="H44" s="82">
        <f t="shared" si="17"/>
        <v>8</v>
      </c>
      <c r="I44" s="82">
        <f t="shared" si="17"/>
        <v>21</v>
      </c>
      <c r="J44" s="82">
        <f>J16+J30</f>
        <v>483</v>
      </c>
      <c r="K44" s="82">
        <f t="shared" si="17"/>
        <v>372</v>
      </c>
      <c r="L44" s="82">
        <f>SUM(J44:K44)</f>
        <v>855</v>
      </c>
    </row>
    <row r="45" spans="1:12" x14ac:dyDescent="0.6">
      <c r="A45" s="66" t="s">
        <v>10</v>
      </c>
      <c r="B45" s="85">
        <f>SUM(B42:B44)</f>
        <v>4591</v>
      </c>
      <c r="C45" s="85">
        <f t="shared" ref="C45:H45" si="18">SUM(C42:C44)</f>
        <v>3865</v>
      </c>
      <c r="D45" s="85">
        <f t="shared" si="18"/>
        <v>2640</v>
      </c>
      <c r="E45" s="85">
        <f t="shared" si="18"/>
        <v>1327</v>
      </c>
      <c r="F45" s="85">
        <f t="shared" si="18"/>
        <v>1881</v>
      </c>
      <c r="G45" s="85">
        <f t="shared" si="18"/>
        <v>360</v>
      </c>
      <c r="H45" s="85">
        <f t="shared" si="18"/>
        <v>323</v>
      </c>
      <c r="I45" s="85">
        <f>SUM(I42:I44)</f>
        <v>516</v>
      </c>
      <c r="J45" s="85">
        <f>SUM(J42:J44)</f>
        <v>14987</v>
      </c>
      <c r="K45" s="85">
        <f>SUM(K42:K44)</f>
        <v>599</v>
      </c>
      <c r="L45" s="85">
        <f>SUM(J45:K45)</f>
        <v>15586</v>
      </c>
    </row>
    <row r="46" spans="1:12" s="75" customFormat="1" ht="14.4" x14ac:dyDescent="0.55000000000000004">
      <c r="A46" s="75" t="s">
        <v>30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</row>
    <row r="47" spans="1:12" s="75" customFormat="1" ht="14.4" x14ac:dyDescent="0.55000000000000004">
      <c r="A47" s="75" t="s">
        <v>50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</row>
  </sheetData>
  <pageMargins left="0.7" right="0.7" top="0.75" bottom="0.75" header="0.3" footer="0.3"/>
  <pageSetup scale="64" orientation="landscape" r:id="rId1"/>
  <headerFooter>
    <oddHeader>&amp;L&amp;"-,Bold"&amp;11College Level Data&amp;C&amp;"-,Bold"&amp;11Table 20 &amp;R&amp;"-,Bold"&amp;11Race/Ethnicity by College</oddHeader>
    <oddFooter>&amp;L&amp;"-,Bold"&amp;11Office of Institutional Research, UMass Boston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zoomScaleNormal="100" workbookViewId="0">
      <selection activeCell="F48" sqref="F48"/>
    </sheetView>
  </sheetViews>
  <sheetFormatPr defaultRowHeight="15.6" x14ac:dyDescent="0.6"/>
  <cols>
    <col min="1" max="1" width="28.25" customWidth="1"/>
    <col min="2" max="12" width="10.84765625" style="3" customWidth="1"/>
  </cols>
  <sheetData>
    <row r="1" spans="1:14" ht="18.3" x14ac:dyDescent="0.7">
      <c r="A1" s="46" t="s">
        <v>48</v>
      </c>
    </row>
    <row r="2" spans="1:14" ht="18.3" x14ac:dyDescent="0.7">
      <c r="A2" s="46"/>
    </row>
    <row r="3" spans="1:14" ht="47.25" customHeight="1" thickBot="1" x14ac:dyDescent="0.65">
      <c r="A3" s="45"/>
      <c r="B3" s="61" t="s">
        <v>0</v>
      </c>
      <c r="C3" s="61" t="s">
        <v>1</v>
      </c>
      <c r="D3" s="61" t="s">
        <v>2</v>
      </c>
      <c r="E3" s="61" t="s">
        <v>3</v>
      </c>
      <c r="F3" s="61" t="s">
        <v>4</v>
      </c>
      <c r="G3" s="61" t="s">
        <v>5</v>
      </c>
      <c r="H3" s="61" t="s">
        <v>8</v>
      </c>
      <c r="I3" s="62" t="s">
        <v>46</v>
      </c>
      <c r="J3" s="63" t="s">
        <v>47</v>
      </c>
      <c r="K3" s="61" t="s">
        <v>9</v>
      </c>
      <c r="L3" s="61" t="s">
        <v>10</v>
      </c>
    </row>
    <row r="4" spans="1:14" x14ac:dyDescent="0.6">
      <c r="A4" s="47" t="s">
        <v>11</v>
      </c>
      <c r="B4" s="68"/>
      <c r="C4" s="68"/>
      <c r="D4" s="68"/>
      <c r="E4" s="68"/>
      <c r="F4" s="68"/>
      <c r="G4" s="68"/>
      <c r="H4" s="68"/>
      <c r="I4" s="69"/>
      <c r="J4" s="70"/>
      <c r="K4" s="68"/>
      <c r="L4" s="68"/>
    </row>
    <row r="5" spans="1:14" x14ac:dyDescent="0.6">
      <c r="A5" s="64" t="s">
        <v>12</v>
      </c>
      <c r="B5" s="82">
        <v>5</v>
      </c>
      <c r="C5" s="82">
        <v>1</v>
      </c>
      <c r="D5" s="82">
        <v>1</v>
      </c>
      <c r="E5" s="82">
        <v>4</v>
      </c>
      <c r="F5" s="82">
        <v>2</v>
      </c>
      <c r="G5" s="83">
        <v>0</v>
      </c>
      <c r="H5" s="82">
        <v>1</v>
      </c>
      <c r="I5" s="99">
        <v>0</v>
      </c>
      <c r="J5" s="99">
        <f>SUM(B5:H5)</f>
        <v>14</v>
      </c>
      <c r="K5" s="83">
        <v>0</v>
      </c>
      <c r="L5" s="82">
        <f>SUM(J5:K5)</f>
        <v>14</v>
      </c>
      <c r="M5" s="75"/>
      <c r="N5" s="75"/>
    </row>
    <row r="6" spans="1:14" x14ac:dyDescent="0.6">
      <c r="A6" s="64" t="s">
        <v>13</v>
      </c>
      <c r="B6" s="82">
        <v>405</v>
      </c>
      <c r="C6" s="82">
        <v>727</v>
      </c>
      <c r="D6" s="82">
        <v>427</v>
      </c>
      <c r="E6" s="82">
        <v>32</v>
      </c>
      <c r="F6" s="82">
        <v>216</v>
      </c>
      <c r="G6" s="82">
        <v>1</v>
      </c>
      <c r="H6" s="82">
        <v>30</v>
      </c>
      <c r="I6" s="99">
        <v>128</v>
      </c>
      <c r="J6" s="99">
        <f t="shared" ref="J6:J15" si="0">SUM(B6:H6)</f>
        <v>1838</v>
      </c>
      <c r="K6" s="82">
        <v>24</v>
      </c>
      <c r="L6" s="82">
        <f t="shared" ref="L6:L10" si="1">SUM(J6:K6)</f>
        <v>1862</v>
      </c>
      <c r="M6" s="75"/>
      <c r="N6" s="75"/>
    </row>
    <row r="7" spans="1:14" x14ac:dyDescent="0.6">
      <c r="A7" s="64" t="s">
        <v>14</v>
      </c>
      <c r="B7" s="82">
        <v>745</v>
      </c>
      <c r="C7" s="82">
        <v>596</v>
      </c>
      <c r="D7" s="82">
        <v>244</v>
      </c>
      <c r="E7" s="82">
        <v>56</v>
      </c>
      <c r="F7" s="82">
        <v>328</v>
      </c>
      <c r="G7" s="82">
        <v>8</v>
      </c>
      <c r="H7" s="82">
        <v>18</v>
      </c>
      <c r="I7" s="99">
        <v>47</v>
      </c>
      <c r="J7" s="99">
        <f t="shared" si="0"/>
        <v>1995</v>
      </c>
      <c r="K7" s="82">
        <v>18</v>
      </c>
      <c r="L7" s="82">
        <f t="shared" si="1"/>
        <v>2013</v>
      </c>
      <c r="M7" s="75"/>
      <c r="N7" s="75"/>
    </row>
    <row r="8" spans="1:14" x14ac:dyDescent="0.6">
      <c r="A8" s="64" t="s">
        <v>15</v>
      </c>
      <c r="B8" s="82">
        <v>956</v>
      </c>
      <c r="C8" s="82">
        <v>650</v>
      </c>
      <c r="D8" s="82">
        <v>275</v>
      </c>
      <c r="E8" s="82">
        <v>84</v>
      </c>
      <c r="F8" s="82">
        <v>255</v>
      </c>
      <c r="G8" s="82">
        <v>8</v>
      </c>
      <c r="H8" s="82">
        <v>31</v>
      </c>
      <c r="I8" s="99">
        <v>106</v>
      </c>
      <c r="J8" s="99">
        <f t="shared" si="0"/>
        <v>2259</v>
      </c>
      <c r="K8" s="82">
        <v>18</v>
      </c>
      <c r="L8" s="82">
        <f t="shared" si="1"/>
        <v>2277</v>
      </c>
      <c r="M8" s="75"/>
      <c r="N8" s="75"/>
    </row>
    <row r="9" spans="1:14" x14ac:dyDescent="0.6">
      <c r="A9" s="64" t="s">
        <v>16</v>
      </c>
      <c r="B9" s="82">
        <v>59</v>
      </c>
      <c r="C9" s="82">
        <v>44</v>
      </c>
      <c r="D9" s="82">
        <v>9</v>
      </c>
      <c r="E9" s="82">
        <v>4</v>
      </c>
      <c r="F9" s="82">
        <v>23</v>
      </c>
      <c r="G9" s="83">
        <v>0</v>
      </c>
      <c r="H9" s="82">
        <v>1</v>
      </c>
      <c r="I9" s="99">
        <v>2</v>
      </c>
      <c r="J9" s="99">
        <f t="shared" si="0"/>
        <v>140</v>
      </c>
      <c r="K9" s="83">
        <v>0</v>
      </c>
      <c r="L9" s="82">
        <f t="shared" si="1"/>
        <v>140</v>
      </c>
      <c r="M9" s="75"/>
      <c r="N9" s="75"/>
    </row>
    <row r="10" spans="1:14" x14ac:dyDescent="0.6">
      <c r="A10" s="64" t="s">
        <v>18</v>
      </c>
      <c r="B10" s="82">
        <v>208</v>
      </c>
      <c r="C10" s="82">
        <v>95</v>
      </c>
      <c r="D10" s="82">
        <v>51</v>
      </c>
      <c r="E10" s="82">
        <v>18</v>
      </c>
      <c r="F10" s="82">
        <v>65</v>
      </c>
      <c r="G10" s="82">
        <v>1</v>
      </c>
      <c r="H10" s="82">
        <v>20</v>
      </c>
      <c r="I10" s="99">
        <v>27</v>
      </c>
      <c r="J10" s="99">
        <f t="shared" si="0"/>
        <v>458</v>
      </c>
      <c r="K10" s="82">
        <v>5</v>
      </c>
      <c r="L10" s="82">
        <f t="shared" si="1"/>
        <v>463</v>
      </c>
      <c r="M10" s="75"/>
      <c r="N10" s="75"/>
    </row>
    <row r="11" spans="1:14" x14ac:dyDescent="0.6">
      <c r="A11" s="65" t="s">
        <v>26</v>
      </c>
      <c r="B11" s="84">
        <f>SUM(B5:B10)/B13</f>
        <v>0.61367741935483866</v>
      </c>
      <c r="C11" s="84">
        <f t="shared" ref="C11:L11" si="2">SUM(C5:C10)/C13</f>
        <v>0.69210612512282998</v>
      </c>
      <c r="D11" s="84">
        <f t="shared" si="2"/>
        <v>0.65093729799612154</v>
      </c>
      <c r="E11" s="84">
        <f t="shared" si="2"/>
        <v>0.5641025641025641</v>
      </c>
      <c r="F11" s="84">
        <f t="shared" si="2"/>
        <v>0.51776354105998834</v>
      </c>
      <c r="G11" s="84">
        <f t="shared" si="2"/>
        <v>0.5</v>
      </c>
      <c r="H11" s="84">
        <f t="shared" si="2"/>
        <v>0.43722943722943725</v>
      </c>
      <c r="I11" s="84">
        <f t="shared" si="2"/>
        <v>0.5535714285714286</v>
      </c>
      <c r="J11" s="84">
        <f t="shared" si="2"/>
        <v>0.62016651248843668</v>
      </c>
      <c r="K11" s="84">
        <f t="shared" si="2"/>
        <v>0.54621848739495793</v>
      </c>
      <c r="L11" s="84">
        <f t="shared" si="2"/>
        <v>0.61936133223533718</v>
      </c>
      <c r="M11" s="75"/>
      <c r="N11" s="75"/>
    </row>
    <row r="12" spans="1:14" x14ac:dyDescent="0.6">
      <c r="A12" s="64" t="s">
        <v>19</v>
      </c>
      <c r="B12" s="82">
        <v>1497</v>
      </c>
      <c r="C12" s="82">
        <v>940</v>
      </c>
      <c r="D12" s="82">
        <v>540</v>
      </c>
      <c r="E12" s="82">
        <v>153</v>
      </c>
      <c r="F12" s="82">
        <v>828</v>
      </c>
      <c r="G12" s="82">
        <v>18</v>
      </c>
      <c r="H12" s="82">
        <v>130</v>
      </c>
      <c r="I12" s="99">
        <v>250</v>
      </c>
      <c r="J12" s="99">
        <f t="shared" si="0"/>
        <v>4106</v>
      </c>
      <c r="K12" s="82">
        <v>54</v>
      </c>
      <c r="L12" s="82">
        <f>SUM(J12:K12)</f>
        <v>4160</v>
      </c>
      <c r="M12" s="75"/>
      <c r="N12" s="75"/>
    </row>
    <row r="13" spans="1:14" x14ac:dyDescent="0.6">
      <c r="A13" s="65" t="s">
        <v>27</v>
      </c>
      <c r="B13" s="85">
        <f>SUM(B5:B10)+B12</f>
        <v>3875</v>
      </c>
      <c r="C13" s="85">
        <f t="shared" ref="C13:L13" si="3">SUM(C5:C10)+C12</f>
        <v>3053</v>
      </c>
      <c r="D13" s="85">
        <f t="shared" si="3"/>
        <v>1547</v>
      </c>
      <c r="E13" s="85">
        <f t="shared" si="3"/>
        <v>351</v>
      </c>
      <c r="F13" s="85">
        <f t="shared" si="3"/>
        <v>1717</v>
      </c>
      <c r="G13" s="85">
        <f t="shared" si="3"/>
        <v>36</v>
      </c>
      <c r="H13" s="85">
        <f t="shared" si="3"/>
        <v>231</v>
      </c>
      <c r="I13" s="85">
        <f t="shared" si="3"/>
        <v>560</v>
      </c>
      <c r="J13" s="85">
        <f t="shared" si="3"/>
        <v>10810</v>
      </c>
      <c r="K13" s="85">
        <f t="shared" si="3"/>
        <v>119</v>
      </c>
      <c r="L13" s="85">
        <f t="shared" si="3"/>
        <v>10929</v>
      </c>
      <c r="M13" s="75"/>
      <c r="N13" s="75"/>
    </row>
    <row r="14" spans="1:14" x14ac:dyDescent="0.6">
      <c r="A14" s="64" t="s">
        <v>20</v>
      </c>
      <c r="B14" s="82">
        <v>174</v>
      </c>
      <c r="C14" s="82">
        <v>215</v>
      </c>
      <c r="D14" s="82">
        <v>295</v>
      </c>
      <c r="E14" s="82">
        <v>5</v>
      </c>
      <c r="F14" s="82">
        <v>13</v>
      </c>
      <c r="G14" s="82">
        <v>1</v>
      </c>
      <c r="H14" s="82">
        <v>7</v>
      </c>
      <c r="I14" s="99">
        <v>5</v>
      </c>
      <c r="J14" s="99">
        <f t="shared" si="0"/>
        <v>710</v>
      </c>
      <c r="K14" s="82">
        <v>54</v>
      </c>
      <c r="L14" s="82">
        <f>SUM(J14:K14)</f>
        <v>764</v>
      </c>
      <c r="M14" s="75"/>
      <c r="N14" s="75"/>
    </row>
    <row r="15" spans="1:14" x14ac:dyDescent="0.6">
      <c r="A15" s="64" t="s">
        <v>21</v>
      </c>
      <c r="B15" s="82">
        <v>156</v>
      </c>
      <c r="C15" s="82">
        <v>134</v>
      </c>
      <c r="D15" s="82">
        <v>58</v>
      </c>
      <c r="E15" s="82">
        <v>12</v>
      </c>
      <c r="F15" s="82">
        <v>65</v>
      </c>
      <c r="G15" s="83">
        <v>0</v>
      </c>
      <c r="H15" s="82">
        <v>4</v>
      </c>
      <c r="I15" s="99">
        <v>27</v>
      </c>
      <c r="J15" s="99">
        <f t="shared" si="0"/>
        <v>429</v>
      </c>
      <c r="K15" s="82">
        <v>147</v>
      </c>
      <c r="L15" s="82">
        <f>SUM(J15:K15)</f>
        <v>576</v>
      </c>
      <c r="M15" s="75"/>
      <c r="N15" s="75"/>
    </row>
    <row r="16" spans="1:14" x14ac:dyDescent="0.6">
      <c r="A16" s="72" t="s">
        <v>22</v>
      </c>
      <c r="B16" s="86">
        <f>SUM(B13:B15)</f>
        <v>4205</v>
      </c>
      <c r="C16" s="86">
        <f t="shared" ref="C16:J16" si="4">SUM(C13:C15)</f>
        <v>3402</v>
      </c>
      <c r="D16" s="86">
        <f t="shared" si="4"/>
        <v>1900</v>
      </c>
      <c r="E16" s="86">
        <f t="shared" si="4"/>
        <v>368</v>
      </c>
      <c r="F16" s="86">
        <f t="shared" si="4"/>
        <v>1795</v>
      </c>
      <c r="G16" s="86">
        <f t="shared" si="4"/>
        <v>37</v>
      </c>
      <c r="H16" s="86">
        <f t="shared" si="4"/>
        <v>242</v>
      </c>
      <c r="I16" s="86">
        <f t="shared" si="4"/>
        <v>592</v>
      </c>
      <c r="J16" s="86">
        <f t="shared" si="4"/>
        <v>11949</v>
      </c>
      <c r="K16" s="86">
        <f>SUM(K13:K15)</f>
        <v>320</v>
      </c>
      <c r="L16" s="86">
        <f>SUM(J16:K16)</f>
        <v>12269</v>
      </c>
      <c r="M16" s="75"/>
      <c r="N16" s="75"/>
    </row>
    <row r="17" spans="1:14" x14ac:dyDescent="0.6">
      <c r="A17" s="71" t="s">
        <v>23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75"/>
      <c r="N17" s="75"/>
    </row>
    <row r="18" spans="1:14" x14ac:dyDescent="0.6">
      <c r="A18" s="64" t="s">
        <v>12</v>
      </c>
      <c r="B18" s="82">
        <v>3</v>
      </c>
      <c r="C18" s="83">
        <v>0</v>
      </c>
      <c r="D18" s="82">
        <v>1</v>
      </c>
      <c r="E18" s="82">
        <v>2</v>
      </c>
      <c r="F18" s="83">
        <v>0</v>
      </c>
      <c r="G18" s="83">
        <v>0</v>
      </c>
      <c r="H18" s="83">
        <v>0</v>
      </c>
      <c r="I18" s="99"/>
      <c r="J18" s="99">
        <f>SUM(B18:H18)</f>
        <v>6</v>
      </c>
      <c r="K18" s="83">
        <v>0</v>
      </c>
      <c r="L18" s="82">
        <f>SUM(J18:K18)</f>
        <v>6</v>
      </c>
      <c r="M18" s="75"/>
      <c r="N18" s="75"/>
    </row>
    <row r="19" spans="1:14" x14ac:dyDescent="0.6">
      <c r="A19" s="64" t="s">
        <v>13</v>
      </c>
      <c r="B19" s="82">
        <v>33</v>
      </c>
      <c r="C19" s="82">
        <v>22</v>
      </c>
      <c r="D19" s="82">
        <v>63</v>
      </c>
      <c r="E19" s="82">
        <v>60</v>
      </c>
      <c r="F19" s="82">
        <v>21</v>
      </c>
      <c r="G19" s="82">
        <v>16</v>
      </c>
      <c r="H19" s="82">
        <v>4</v>
      </c>
      <c r="I19" s="99"/>
      <c r="J19" s="99">
        <f t="shared" ref="J19:J24" si="5">SUM(B19:H19)</f>
        <v>219</v>
      </c>
      <c r="K19" s="82">
        <v>9</v>
      </c>
      <c r="L19" s="82">
        <f t="shared" ref="L19:L24" si="6">SUM(J19:K19)</f>
        <v>228</v>
      </c>
      <c r="M19" s="75"/>
      <c r="N19" s="75"/>
    </row>
    <row r="20" spans="1:14" x14ac:dyDescent="0.6">
      <c r="A20" s="64" t="s">
        <v>14</v>
      </c>
      <c r="B20" s="82">
        <v>35</v>
      </c>
      <c r="C20" s="82">
        <v>5</v>
      </c>
      <c r="D20" s="82">
        <v>48</v>
      </c>
      <c r="E20" s="82">
        <v>126</v>
      </c>
      <c r="F20" s="82">
        <v>48</v>
      </c>
      <c r="G20" s="82">
        <v>28</v>
      </c>
      <c r="H20" s="82">
        <v>1</v>
      </c>
      <c r="I20" s="99"/>
      <c r="J20" s="99">
        <f t="shared" si="5"/>
        <v>291</v>
      </c>
      <c r="K20" s="82">
        <v>7</v>
      </c>
      <c r="L20" s="82">
        <f t="shared" si="6"/>
        <v>298</v>
      </c>
      <c r="M20" s="75"/>
      <c r="N20" s="75"/>
    </row>
    <row r="21" spans="1:14" x14ac:dyDescent="0.6">
      <c r="A21" s="64" t="s">
        <v>15</v>
      </c>
      <c r="B21" s="82">
        <v>42</v>
      </c>
      <c r="C21" s="82">
        <v>11</v>
      </c>
      <c r="D21" s="82">
        <v>53</v>
      </c>
      <c r="E21" s="82">
        <v>119</v>
      </c>
      <c r="F21" s="82">
        <v>22</v>
      </c>
      <c r="G21" s="82">
        <v>24</v>
      </c>
      <c r="H21" s="82">
        <v>6</v>
      </c>
      <c r="I21" s="99"/>
      <c r="J21" s="99">
        <f t="shared" si="5"/>
        <v>277</v>
      </c>
      <c r="K21" s="82">
        <v>7</v>
      </c>
      <c r="L21" s="82">
        <f t="shared" si="6"/>
        <v>284</v>
      </c>
      <c r="M21" s="75"/>
      <c r="N21" s="75"/>
    </row>
    <row r="22" spans="1:14" x14ac:dyDescent="0.6">
      <c r="A22" s="64" t="s">
        <v>16</v>
      </c>
      <c r="B22" s="83">
        <v>0</v>
      </c>
      <c r="C22" s="83">
        <v>0</v>
      </c>
      <c r="D22" s="82">
        <v>1</v>
      </c>
      <c r="E22" s="82">
        <v>11</v>
      </c>
      <c r="F22" s="83">
        <v>0</v>
      </c>
      <c r="G22" s="83">
        <v>0</v>
      </c>
      <c r="H22" s="83">
        <v>0</v>
      </c>
      <c r="I22" s="99"/>
      <c r="J22" s="99">
        <f t="shared" si="5"/>
        <v>12</v>
      </c>
      <c r="K22" s="83">
        <v>0</v>
      </c>
      <c r="L22" s="82">
        <f t="shared" si="6"/>
        <v>12</v>
      </c>
      <c r="M22" s="75"/>
      <c r="N22" s="75"/>
    </row>
    <row r="23" spans="1:14" x14ac:dyDescent="0.6">
      <c r="A23" s="64" t="s">
        <v>17</v>
      </c>
      <c r="B23" s="82">
        <v>1</v>
      </c>
      <c r="C23" s="83">
        <v>0</v>
      </c>
      <c r="D23" s="83">
        <v>0</v>
      </c>
      <c r="E23" s="82">
        <v>1</v>
      </c>
      <c r="F23" s="83">
        <v>0</v>
      </c>
      <c r="G23" s="83">
        <v>0</v>
      </c>
      <c r="H23" s="83">
        <v>0</v>
      </c>
      <c r="I23" s="99"/>
      <c r="J23" s="99">
        <f t="shared" si="5"/>
        <v>2</v>
      </c>
      <c r="K23" s="83">
        <v>0</v>
      </c>
      <c r="L23" s="82">
        <f t="shared" si="6"/>
        <v>2</v>
      </c>
      <c r="M23" s="75"/>
      <c r="N23" s="75"/>
    </row>
    <row r="24" spans="1:14" x14ac:dyDescent="0.6">
      <c r="A24" s="64" t="s">
        <v>18</v>
      </c>
      <c r="B24" s="82">
        <v>19</v>
      </c>
      <c r="C24" s="82">
        <v>4</v>
      </c>
      <c r="D24" s="82">
        <v>14</v>
      </c>
      <c r="E24" s="82">
        <v>40</v>
      </c>
      <c r="F24" s="82">
        <v>9</v>
      </c>
      <c r="G24" s="82">
        <v>8</v>
      </c>
      <c r="H24" s="82">
        <v>4</v>
      </c>
      <c r="I24" s="99"/>
      <c r="J24" s="99">
        <f t="shared" si="5"/>
        <v>98</v>
      </c>
      <c r="K24" s="82">
        <v>1</v>
      </c>
      <c r="L24" s="82">
        <f t="shared" si="6"/>
        <v>99</v>
      </c>
      <c r="M24" s="75"/>
      <c r="N24" s="75"/>
    </row>
    <row r="25" spans="1:14" x14ac:dyDescent="0.6">
      <c r="A25" s="65" t="s">
        <v>26</v>
      </c>
      <c r="B25" s="87">
        <f>SUM(B18:B24)/B27</f>
        <v>0.28850325379609543</v>
      </c>
      <c r="C25" s="87">
        <f t="shared" ref="C25:L25" si="7">SUM(C18:C24)/C27</f>
        <v>0.32061068702290074</v>
      </c>
      <c r="D25" s="87">
        <f t="shared" si="7"/>
        <v>0.42654028436018959</v>
      </c>
      <c r="E25" s="87">
        <f t="shared" si="7"/>
        <v>0.34288443170964661</v>
      </c>
      <c r="F25" s="87">
        <f t="shared" si="7"/>
        <v>0.32154340836012862</v>
      </c>
      <c r="G25" s="87">
        <f t="shared" si="7"/>
        <v>0.3247863247863248</v>
      </c>
      <c r="H25" s="87">
        <f t="shared" si="7"/>
        <v>0.19480519480519481</v>
      </c>
      <c r="I25" s="87"/>
      <c r="J25" s="87">
        <f t="shared" si="7"/>
        <v>0.33730898248229596</v>
      </c>
      <c r="K25" s="87">
        <f t="shared" si="7"/>
        <v>0.32432432432432434</v>
      </c>
      <c r="L25" s="87">
        <f t="shared" si="7"/>
        <v>0.33696046427276027</v>
      </c>
      <c r="M25" s="75"/>
      <c r="N25" s="75"/>
    </row>
    <row r="26" spans="1:14" x14ac:dyDescent="0.6">
      <c r="A26" s="64" t="s">
        <v>19</v>
      </c>
      <c r="B26" s="82">
        <v>328</v>
      </c>
      <c r="C26" s="82">
        <v>89</v>
      </c>
      <c r="D26" s="82">
        <v>242</v>
      </c>
      <c r="E26" s="82">
        <v>688</v>
      </c>
      <c r="F26" s="82">
        <v>211</v>
      </c>
      <c r="G26" s="82">
        <v>158</v>
      </c>
      <c r="H26" s="82">
        <v>62</v>
      </c>
      <c r="I26" s="99"/>
      <c r="J26" s="99">
        <f>SUM(B26:H26)</f>
        <v>1778</v>
      </c>
      <c r="K26" s="82">
        <v>50</v>
      </c>
      <c r="L26" s="82">
        <f>SUM(J26:K26)</f>
        <v>1828</v>
      </c>
      <c r="M26" s="75"/>
      <c r="N26" s="75"/>
    </row>
    <row r="27" spans="1:14" x14ac:dyDescent="0.6">
      <c r="A27" s="65" t="s">
        <v>27</v>
      </c>
      <c r="B27" s="85">
        <f>SUM(B18:B24)+B26</f>
        <v>461</v>
      </c>
      <c r="C27" s="85">
        <f t="shared" ref="C27:L27" si="8">SUM(C18:C24)+C26</f>
        <v>131</v>
      </c>
      <c r="D27" s="85">
        <f t="shared" si="8"/>
        <v>422</v>
      </c>
      <c r="E27" s="85">
        <f t="shared" si="8"/>
        <v>1047</v>
      </c>
      <c r="F27" s="85">
        <f t="shared" si="8"/>
        <v>311</v>
      </c>
      <c r="G27" s="85">
        <f t="shared" si="8"/>
        <v>234</v>
      </c>
      <c r="H27" s="85">
        <f t="shared" si="8"/>
        <v>77</v>
      </c>
      <c r="I27" s="85"/>
      <c r="J27" s="85">
        <f>SUM(J18:J24)+J26</f>
        <v>2683</v>
      </c>
      <c r="K27" s="85">
        <f t="shared" si="8"/>
        <v>74</v>
      </c>
      <c r="L27" s="85">
        <f t="shared" si="8"/>
        <v>2757</v>
      </c>
      <c r="M27" s="75"/>
      <c r="N27" s="75"/>
    </row>
    <row r="28" spans="1:14" x14ac:dyDescent="0.6">
      <c r="A28" s="64" t="s">
        <v>20</v>
      </c>
      <c r="B28" s="82">
        <v>31</v>
      </c>
      <c r="C28" s="82">
        <v>134</v>
      </c>
      <c r="D28" s="82">
        <v>156</v>
      </c>
      <c r="E28" s="82">
        <v>48</v>
      </c>
      <c r="F28" s="82">
        <v>15</v>
      </c>
      <c r="G28" s="82">
        <v>85</v>
      </c>
      <c r="H28" s="82">
        <v>7</v>
      </c>
      <c r="I28" s="99"/>
      <c r="J28" s="99">
        <f>SUM(B28:H28)</f>
        <v>476</v>
      </c>
      <c r="K28" s="82">
        <v>10</v>
      </c>
      <c r="L28" s="82">
        <f>SUM(J28:K28)</f>
        <v>486</v>
      </c>
      <c r="M28" s="75"/>
      <c r="N28" s="75"/>
    </row>
    <row r="29" spans="1:14" x14ac:dyDescent="0.6">
      <c r="A29" s="64" t="s">
        <v>21</v>
      </c>
      <c r="B29" s="82">
        <v>10</v>
      </c>
      <c r="C29" s="82">
        <v>6</v>
      </c>
      <c r="D29" s="82">
        <v>7</v>
      </c>
      <c r="E29" s="82">
        <v>10</v>
      </c>
      <c r="F29" s="82">
        <v>5</v>
      </c>
      <c r="G29" s="82">
        <v>8</v>
      </c>
      <c r="H29" s="82">
        <v>4</v>
      </c>
      <c r="I29" s="99"/>
      <c r="J29" s="99">
        <f>SUM(B29:H29)</f>
        <v>50</v>
      </c>
      <c r="K29" s="82">
        <v>75</v>
      </c>
      <c r="L29" s="82">
        <f>SUM(J29:K29)</f>
        <v>125</v>
      </c>
      <c r="M29" s="75"/>
      <c r="N29" s="75"/>
    </row>
    <row r="30" spans="1:14" s="67" customFormat="1" x14ac:dyDescent="0.6">
      <c r="A30" s="72" t="s">
        <v>22</v>
      </c>
      <c r="B30" s="86">
        <f>SUM(B27:B29)</f>
        <v>502</v>
      </c>
      <c r="C30" s="86">
        <f t="shared" ref="C30:H30" si="9">SUM(C27:C29)</f>
        <v>271</v>
      </c>
      <c r="D30" s="86">
        <f t="shared" si="9"/>
        <v>585</v>
      </c>
      <c r="E30" s="86">
        <f t="shared" si="9"/>
        <v>1105</v>
      </c>
      <c r="F30" s="86">
        <f t="shared" si="9"/>
        <v>331</v>
      </c>
      <c r="G30" s="86">
        <f t="shared" si="9"/>
        <v>327</v>
      </c>
      <c r="H30" s="86">
        <f t="shared" si="9"/>
        <v>88</v>
      </c>
      <c r="I30" s="86"/>
      <c r="J30" s="86">
        <f>SUM(J27:J29)</f>
        <v>3209</v>
      </c>
      <c r="K30" s="86">
        <f>SUM(K27:K29)</f>
        <v>159</v>
      </c>
      <c r="L30" s="86">
        <f>SUM(J30:K30)</f>
        <v>3368</v>
      </c>
      <c r="M30" s="88"/>
      <c r="N30" s="88"/>
    </row>
    <row r="31" spans="1:14" x14ac:dyDescent="0.6">
      <c r="A31" s="67" t="s">
        <v>24</v>
      </c>
      <c r="B31" s="79"/>
      <c r="C31" s="79"/>
      <c r="D31" s="79"/>
      <c r="E31" s="79"/>
      <c r="F31" s="79"/>
      <c r="G31" s="79"/>
      <c r="H31" s="79"/>
      <c r="I31" s="80"/>
      <c r="J31" s="81"/>
      <c r="K31" s="79"/>
      <c r="L31" s="79"/>
      <c r="M31" s="75"/>
      <c r="N31" s="75"/>
    </row>
    <row r="32" spans="1:14" x14ac:dyDescent="0.6">
      <c r="A32" s="64" t="s">
        <v>12</v>
      </c>
      <c r="B32" s="82">
        <v>8</v>
      </c>
      <c r="C32" s="82">
        <v>1</v>
      </c>
      <c r="D32" s="82">
        <v>2</v>
      </c>
      <c r="E32" s="82">
        <v>6</v>
      </c>
      <c r="F32" s="82">
        <v>2</v>
      </c>
      <c r="G32" s="82">
        <v>0</v>
      </c>
      <c r="H32" s="82">
        <v>1</v>
      </c>
      <c r="I32" s="99">
        <v>0</v>
      </c>
      <c r="J32" s="8">
        <f>SUM(B32:H32)</f>
        <v>20</v>
      </c>
      <c r="K32" s="82">
        <v>0</v>
      </c>
      <c r="L32" s="82">
        <f>SUM(J32:K32)</f>
        <v>20</v>
      </c>
      <c r="M32" s="75"/>
      <c r="N32" s="75"/>
    </row>
    <row r="33" spans="1:14" x14ac:dyDescent="0.6">
      <c r="A33" s="64" t="s">
        <v>13</v>
      </c>
      <c r="B33" s="82">
        <v>438</v>
      </c>
      <c r="C33" s="82">
        <v>749</v>
      </c>
      <c r="D33" s="82">
        <v>490</v>
      </c>
      <c r="E33" s="82">
        <v>92</v>
      </c>
      <c r="F33" s="82">
        <v>237</v>
      </c>
      <c r="G33" s="82">
        <v>17</v>
      </c>
      <c r="H33" s="82">
        <v>34</v>
      </c>
      <c r="I33" s="99">
        <v>128</v>
      </c>
      <c r="J33" s="8">
        <f t="shared" ref="J33:J38" si="10">SUM(B33:H33)</f>
        <v>2057</v>
      </c>
      <c r="K33" s="82">
        <v>33</v>
      </c>
      <c r="L33" s="82">
        <f t="shared" ref="L33:L38" si="11">SUM(J33:K33)</f>
        <v>2090</v>
      </c>
      <c r="M33" s="75"/>
      <c r="N33" s="75"/>
    </row>
    <row r="34" spans="1:14" x14ac:dyDescent="0.6">
      <c r="A34" s="64" t="s">
        <v>14</v>
      </c>
      <c r="B34" s="82">
        <v>780</v>
      </c>
      <c r="C34" s="82">
        <v>601</v>
      </c>
      <c r="D34" s="82">
        <v>292</v>
      </c>
      <c r="E34" s="82">
        <v>182</v>
      </c>
      <c r="F34" s="82">
        <v>376</v>
      </c>
      <c r="G34" s="82">
        <v>36</v>
      </c>
      <c r="H34" s="82">
        <v>19</v>
      </c>
      <c r="I34" s="99">
        <v>47</v>
      </c>
      <c r="J34" s="8">
        <f t="shared" si="10"/>
        <v>2286</v>
      </c>
      <c r="K34" s="82">
        <v>25</v>
      </c>
      <c r="L34" s="82">
        <f t="shared" si="11"/>
        <v>2311</v>
      </c>
      <c r="M34" s="75"/>
      <c r="N34" s="75"/>
    </row>
    <row r="35" spans="1:14" x14ac:dyDescent="0.6">
      <c r="A35" s="64" t="s">
        <v>15</v>
      </c>
      <c r="B35" s="82">
        <v>998</v>
      </c>
      <c r="C35" s="82">
        <v>661</v>
      </c>
      <c r="D35" s="82">
        <v>328</v>
      </c>
      <c r="E35" s="82">
        <v>203</v>
      </c>
      <c r="F35" s="82">
        <v>277</v>
      </c>
      <c r="G35" s="82">
        <v>32</v>
      </c>
      <c r="H35" s="82">
        <v>37</v>
      </c>
      <c r="I35" s="99">
        <v>106</v>
      </c>
      <c r="J35" s="8">
        <f t="shared" si="10"/>
        <v>2536</v>
      </c>
      <c r="K35" s="82">
        <v>25</v>
      </c>
      <c r="L35" s="82">
        <f t="shared" si="11"/>
        <v>2561</v>
      </c>
      <c r="M35" s="75"/>
      <c r="N35" s="75"/>
    </row>
    <row r="36" spans="1:14" x14ac:dyDescent="0.6">
      <c r="A36" s="64" t="s">
        <v>16</v>
      </c>
      <c r="B36" s="82">
        <v>59</v>
      </c>
      <c r="C36" s="82">
        <v>44</v>
      </c>
      <c r="D36" s="82">
        <v>10</v>
      </c>
      <c r="E36" s="82">
        <v>15</v>
      </c>
      <c r="F36" s="82">
        <v>23</v>
      </c>
      <c r="G36" s="82">
        <v>0</v>
      </c>
      <c r="H36" s="82">
        <v>1</v>
      </c>
      <c r="I36" s="99">
        <v>2</v>
      </c>
      <c r="J36" s="8">
        <f t="shared" si="10"/>
        <v>152</v>
      </c>
      <c r="K36" s="82">
        <v>0</v>
      </c>
      <c r="L36" s="82">
        <f t="shared" si="11"/>
        <v>152</v>
      </c>
      <c r="M36" s="75"/>
      <c r="N36" s="75"/>
    </row>
    <row r="37" spans="1:14" x14ac:dyDescent="0.6">
      <c r="A37" s="64" t="s">
        <v>17</v>
      </c>
      <c r="B37" s="82">
        <v>1</v>
      </c>
      <c r="C37" s="82">
        <v>0</v>
      </c>
      <c r="D37" s="82">
        <v>0</v>
      </c>
      <c r="E37" s="82">
        <v>1</v>
      </c>
      <c r="F37" s="82">
        <v>0</v>
      </c>
      <c r="G37" s="82">
        <v>0</v>
      </c>
      <c r="H37" s="82">
        <v>0</v>
      </c>
      <c r="I37" s="74">
        <v>0</v>
      </c>
      <c r="J37" s="8">
        <f t="shared" si="10"/>
        <v>2</v>
      </c>
      <c r="K37" s="82">
        <v>0</v>
      </c>
      <c r="L37" s="82">
        <f t="shared" si="11"/>
        <v>2</v>
      </c>
      <c r="M37" s="75"/>
      <c r="N37" s="75"/>
    </row>
    <row r="38" spans="1:14" x14ac:dyDescent="0.6">
      <c r="A38" s="64" t="s">
        <v>18</v>
      </c>
      <c r="B38" s="82">
        <v>227</v>
      </c>
      <c r="C38" s="82">
        <v>99</v>
      </c>
      <c r="D38" s="82">
        <v>65</v>
      </c>
      <c r="E38" s="82">
        <v>58</v>
      </c>
      <c r="F38" s="82">
        <v>74</v>
      </c>
      <c r="G38" s="82">
        <v>9</v>
      </c>
      <c r="H38" s="82">
        <v>24</v>
      </c>
      <c r="I38" s="99">
        <v>27</v>
      </c>
      <c r="J38" s="8">
        <f t="shared" si="10"/>
        <v>556</v>
      </c>
      <c r="K38" s="82">
        <v>6</v>
      </c>
      <c r="L38" s="82">
        <f t="shared" si="11"/>
        <v>562</v>
      </c>
      <c r="M38" s="75"/>
      <c r="N38" s="75"/>
    </row>
    <row r="39" spans="1:14" x14ac:dyDescent="0.6">
      <c r="A39" s="65" t="s">
        <v>26</v>
      </c>
      <c r="B39" s="87">
        <f>SUM(B32:B38)/B41</f>
        <v>0.57910516605166051</v>
      </c>
      <c r="C39" s="87">
        <f t="shared" ref="C39:L39" si="12">SUM(C32:C38)/C41</f>
        <v>0.67682160804020097</v>
      </c>
      <c r="D39" s="87">
        <f t="shared" si="12"/>
        <v>0.60284408329101069</v>
      </c>
      <c r="E39" s="87">
        <f t="shared" si="12"/>
        <v>0.39842632331902716</v>
      </c>
      <c r="F39" s="87">
        <f t="shared" si="12"/>
        <v>0.48767258382642997</v>
      </c>
      <c r="G39" s="87">
        <f t="shared" si="12"/>
        <v>0.34814814814814815</v>
      </c>
      <c r="H39" s="87">
        <f t="shared" si="12"/>
        <v>0.37662337662337664</v>
      </c>
      <c r="I39" s="87">
        <f t="shared" si="12"/>
        <v>0.5535714285714286</v>
      </c>
      <c r="J39" s="87">
        <f t="shared" si="12"/>
        <v>0.56392203364707627</v>
      </c>
      <c r="K39" s="87">
        <f t="shared" si="12"/>
        <v>0.46113989637305697</v>
      </c>
      <c r="L39" s="87">
        <f t="shared" si="12"/>
        <v>0.56247259973695751</v>
      </c>
      <c r="M39" s="75"/>
      <c r="N39" s="75"/>
    </row>
    <row r="40" spans="1:14" x14ac:dyDescent="0.6">
      <c r="A40" s="64" t="s">
        <v>19</v>
      </c>
      <c r="B40" s="82">
        <v>1825</v>
      </c>
      <c r="C40" s="82">
        <v>1029</v>
      </c>
      <c r="D40" s="82">
        <v>782</v>
      </c>
      <c r="E40" s="82">
        <v>841</v>
      </c>
      <c r="F40" s="82">
        <v>1039</v>
      </c>
      <c r="G40" s="82">
        <v>176</v>
      </c>
      <c r="H40" s="82">
        <v>192</v>
      </c>
      <c r="I40" s="99">
        <v>250</v>
      </c>
      <c r="J40" s="82">
        <f>SUM(B40:H40)</f>
        <v>5884</v>
      </c>
      <c r="K40" s="82">
        <v>104</v>
      </c>
      <c r="L40" s="82">
        <f>SUM(J40:K40)</f>
        <v>5988</v>
      </c>
      <c r="M40" s="75"/>
      <c r="N40" s="75"/>
    </row>
    <row r="41" spans="1:14" x14ac:dyDescent="0.6">
      <c r="A41" s="65" t="s">
        <v>27</v>
      </c>
      <c r="B41" s="85">
        <f>SUM(B32:B38)+B40</f>
        <v>4336</v>
      </c>
      <c r="C41" s="85">
        <f t="shared" ref="C41:L41" si="13">SUM(C32:C38)+C40</f>
        <v>3184</v>
      </c>
      <c r="D41" s="85">
        <f t="shared" si="13"/>
        <v>1969</v>
      </c>
      <c r="E41" s="85">
        <f t="shared" si="13"/>
        <v>1398</v>
      </c>
      <c r="F41" s="85">
        <f t="shared" si="13"/>
        <v>2028</v>
      </c>
      <c r="G41" s="85">
        <f t="shared" si="13"/>
        <v>270</v>
      </c>
      <c r="H41" s="85">
        <f t="shared" si="13"/>
        <v>308</v>
      </c>
      <c r="I41" s="85">
        <f t="shared" si="13"/>
        <v>560</v>
      </c>
      <c r="J41" s="85">
        <f t="shared" si="13"/>
        <v>13493</v>
      </c>
      <c r="K41" s="85">
        <f t="shared" si="13"/>
        <v>193</v>
      </c>
      <c r="L41" s="85">
        <f t="shared" si="13"/>
        <v>13686</v>
      </c>
      <c r="M41" s="75"/>
      <c r="N41" s="75"/>
    </row>
    <row r="42" spans="1:14" x14ac:dyDescent="0.6">
      <c r="A42" s="64" t="s">
        <v>20</v>
      </c>
      <c r="B42" s="82">
        <v>205</v>
      </c>
      <c r="C42" s="82">
        <v>349</v>
      </c>
      <c r="D42" s="82">
        <v>451</v>
      </c>
      <c r="E42" s="82">
        <v>53</v>
      </c>
      <c r="F42" s="82">
        <v>28</v>
      </c>
      <c r="G42" s="82">
        <v>86</v>
      </c>
      <c r="H42" s="82">
        <v>14</v>
      </c>
      <c r="I42" s="99">
        <v>5</v>
      </c>
      <c r="J42" s="82">
        <f>SUM(B42:H42)</f>
        <v>1186</v>
      </c>
      <c r="K42" s="82">
        <v>64</v>
      </c>
      <c r="L42" s="82">
        <f>SUM(J42:K42)</f>
        <v>1250</v>
      </c>
      <c r="M42" s="75"/>
      <c r="N42" s="75"/>
    </row>
    <row r="43" spans="1:14" x14ac:dyDescent="0.6">
      <c r="A43" s="64" t="s">
        <v>21</v>
      </c>
      <c r="B43" s="82">
        <v>166</v>
      </c>
      <c r="C43" s="82">
        <v>140</v>
      </c>
      <c r="D43" s="82">
        <v>65</v>
      </c>
      <c r="E43" s="82">
        <v>22</v>
      </c>
      <c r="F43" s="82">
        <v>70</v>
      </c>
      <c r="G43" s="82">
        <v>8</v>
      </c>
      <c r="H43" s="82">
        <v>8</v>
      </c>
      <c r="I43" s="99">
        <v>27</v>
      </c>
      <c r="J43" s="82">
        <f>SUM(B43:H43)</f>
        <v>479</v>
      </c>
      <c r="K43" s="82">
        <v>222</v>
      </c>
      <c r="L43" s="82">
        <f>SUM(J43:K43)</f>
        <v>701</v>
      </c>
      <c r="M43" s="75"/>
      <c r="N43" s="75"/>
    </row>
    <row r="44" spans="1:14" x14ac:dyDescent="0.6">
      <c r="A44" s="66" t="s">
        <v>10</v>
      </c>
      <c r="B44" s="85">
        <f>SUM(B41:B43)</f>
        <v>4707</v>
      </c>
      <c r="C44" s="85">
        <f t="shared" ref="C44:I44" si="14">SUM(C41:C43)</f>
        <v>3673</v>
      </c>
      <c r="D44" s="85">
        <f t="shared" si="14"/>
        <v>2485</v>
      </c>
      <c r="E44" s="85">
        <f t="shared" si="14"/>
        <v>1473</v>
      </c>
      <c r="F44" s="85">
        <f t="shared" si="14"/>
        <v>2126</v>
      </c>
      <c r="G44" s="85">
        <f t="shared" si="14"/>
        <v>364</v>
      </c>
      <c r="H44" s="85">
        <f t="shared" si="14"/>
        <v>330</v>
      </c>
      <c r="I44" s="85">
        <f t="shared" si="14"/>
        <v>592</v>
      </c>
      <c r="J44" s="85">
        <f>SUM(J41:J43)</f>
        <v>15158</v>
      </c>
      <c r="K44" s="85">
        <f>SUM(K41:K43)</f>
        <v>479</v>
      </c>
      <c r="L44" s="85">
        <f>SUM(J44:K44)</f>
        <v>15637</v>
      </c>
      <c r="M44" s="75"/>
      <c r="N44" s="75"/>
    </row>
    <row r="45" spans="1:14" s="75" customFormat="1" ht="14.4" x14ac:dyDescent="0.55000000000000004">
      <c r="A45" s="75" t="s">
        <v>30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</row>
    <row r="46" spans="1:14" s="75" customFormat="1" ht="14.4" x14ac:dyDescent="0.55000000000000004">
      <c r="A46" s="75" t="s">
        <v>50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</row>
  </sheetData>
  <pageMargins left="0.7" right="0.7" top="0.75" bottom="0.75" header="0.3" footer="0.3"/>
  <pageSetup scale="56" orientation="landscape" r:id="rId1"/>
  <headerFooter>
    <oddHeader>&amp;L&amp;"-,Bold"&amp;11College Level Data&amp;C&amp;"-,Bold"&amp;11Table 20&amp;R&amp;"-,Bold"&amp;11Race/Ethnicity by College</oddHeader>
    <oddFooter>&amp;L&amp;"-,Bold"&amp;11Office of Institutional Research, UMass Boston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B47"/>
  <sheetViews>
    <sheetView zoomScale="130" zoomScaleNormal="130" workbookViewId="0">
      <selection activeCell="D9" sqref="D9"/>
    </sheetView>
  </sheetViews>
  <sheetFormatPr defaultColWidth="11" defaultRowHeight="15.6" x14ac:dyDescent="0.6"/>
  <cols>
    <col min="1" max="1" width="23.5" style="42" customWidth="1"/>
    <col min="2" max="2" width="8.34765625" style="42" customWidth="1"/>
    <col min="3" max="3" width="8.09765625" style="42" customWidth="1"/>
    <col min="4" max="4" width="7.5" style="42" customWidth="1"/>
    <col min="5" max="5" width="7.75" style="42" customWidth="1"/>
    <col min="6" max="6" width="8.5" style="42" customWidth="1"/>
    <col min="7" max="7" width="7" style="42" customWidth="1"/>
    <col min="8" max="8" width="6.5" style="42" customWidth="1"/>
    <col min="9" max="9" width="8" style="42" customWidth="1"/>
    <col min="10" max="17" width="11" style="42"/>
  </cols>
  <sheetData>
    <row r="1" spans="1:16382" ht="18.3" x14ac:dyDescent="0.7">
      <c r="A1" s="2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</row>
    <row r="2" spans="1:16382" ht="18.3" x14ac:dyDescent="0.7">
      <c r="A2" s="2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</row>
    <row r="3" spans="1:16382" ht="43.8" thickBot="1" x14ac:dyDescent="0.65">
      <c r="A3" s="17"/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8</v>
      </c>
      <c r="I3" s="18" t="s">
        <v>29</v>
      </c>
      <c r="J3" s="19" t="s">
        <v>25</v>
      </c>
      <c r="K3" s="19" t="s">
        <v>9</v>
      </c>
      <c r="L3" s="19" t="s">
        <v>10</v>
      </c>
    </row>
    <row r="4" spans="1:16382" x14ac:dyDescent="0.6">
      <c r="A4" s="55" t="s">
        <v>11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6382" x14ac:dyDescent="0.6">
      <c r="A5" s="7" t="s">
        <v>12</v>
      </c>
      <c r="B5" s="43">
        <v>1</v>
      </c>
      <c r="C5" s="43">
        <v>2</v>
      </c>
      <c r="D5" s="43">
        <v>2</v>
      </c>
      <c r="E5" s="43">
        <v>4</v>
      </c>
      <c r="F5" s="43">
        <v>3</v>
      </c>
      <c r="G5" s="44">
        <v>0</v>
      </c>
      <c r="H5" s="43">
        <v>1</v>
      </c>
      <c r="I5" s="43">
        <v>0</v>
      </c>
      <c r="J5" s="43">
        <f>SUM(B5:H5)</f>
        <v>13</v>
      </c>
      <c r="K5" s="44">
        <v>0</v>
      </c>
      <c r="L5" s="8">
        <f t="shared" ref="L5:L11" si="0">SUM(J5+K5)</f>
        <v>13</v>
      </c>
    </row>
    <row r="6" spans="1:16382" x14ac:dyDescent="0.6">
      <c r="A6" s="7" t="s">
        <v>13</v>
      </c>
      <c r="B6" s="43">
        <v>406</v>
      </c>
      <c r="C6" s="43">
        <v>726</v>
      </c>
      <c r="D6" s="43">
        <v>406</v>
      </c>
      <c r="E6" s="43">
        <v>33</v>
      </c>
      <c r="F6" s="43">
        <v>207</v>
      </c>
      <c r="G6" s="44">
        <v>0</v>
      </c>
      <c r="H6" s="43">
        <v>25</v>
      </c>
      <c r="I6" s="43">
        <v>148</v>
      </c>
      <c r="J6" s="43">
        <f>SUM(B6:H6)</f>
        <v>1803</v>
      </c>
      <c r="K6" s="43">
        <v>20</v>
      </c>
      <c r="L6" s="8">
        <f>SUM(J6+K6)</f>
        <v>1823</v>
      </c>
    </row>
    <row r="7" spans="1:16382" x14ac:dyDescent="0.6">
      <c r="A7" s="7" t="s">
        <v>14</v>
      </c>
      <c r="B7" s="43">
        <v>787</v>
      </c>
      <c r="C7" s="43">
        <v>583</v>
      </c>
      <c r="D7" s="43">
        <v>263</v>
      </c>
      <c r="E7" s="43">
        <v>57</v>
      </c>
      <c r="F7" s="43">
        <v>301</v>
      </c>
      <c r="G7" s="44">
        <v>9</v>
      </c>
      <c r="H7" s="43">
        <v>23</v>
      </c>
      <c r="I7" s="43">
        <v>61</v>
      </c>
      <c r="J7" s="43">
        <f t="shared" ref="J7:J11" si="1">SUM(B7:H7)</f>
        <v>2023</v>
      </c>
      <c r="K7" s="43">
        <v>24</v>
      </c>
      <c r="L7" s="8">
        <f t="shared" si="0"/>
        <v>2047</v>
      </c>
    </row>
    <row r="8" spans="1:16382" x14ac:dyDescent="0.6">
      <c r="A8" s="7" t="s">
        <v>15</v>
      </c>
      <c r="B8" s="43">
        <v>976</v>
      </c>
      <c r="C8" s="43">
        <v>640</v>
      </c>
      <c r="D8" s="43">
        <v>285</v>
      </c>
      <c r="E8" s="43">
        <v>73</v>
      </c>
      <c r="F8" s="43">
        <v>238</v>
      </c>
      <c r="G8" s="44">
        <v>6</v>
      </c>
      <c r="H8" s="43">
        <v>29</v>
      </c>
      <c r="I8" s="43">
        <v>120</v>
      </c>
      <c r="J8" s="43">
        <f t="shared" si="1"/>
        <v>2247</v>
      </c>
      <c r="K8" s="43">
        <v>8</v>
      </c>
      <c r="L8" s="8">
        <f t="shared" si="0"/>
        <v>2255</v>
      </c>
    </row>
    <row r="9" spans="1:16382" x14ac:dyDescent="0.6">
      <c r="A9" s="7" t="s">
        <v>16</v>
      </c>
      <c r="B9" s="43">
        <v>76</v>
      </c>
      <c r="C9" s="43">
        <v>34</v>
      </c>
      <c r="D9" s="43">
        <v>13</v>
      </c>
      <c r="E9" s="43">
        <v>5</v>
      </c>
      <c r="F9" s="43">
        <v>22</v>
      </c>
      <c r="G9" s="44">
        <v>0</v>
      </c>
      <c r="H9" s="43">
        <v>2</v>
      </c>
      <c r="I9" s="43">
        <v>1</v>
      </c>
      <c r="J9" s="43">
        <f t="shared" si="1"/>
        <v>152</v>
      </c>
      <c r="K9" s="44">
        <v>1</v>
      </c>
      <c r="L9" s="8">
        <f t="shared" si="0"/>
        <v>153</v>
      </c>
    </row>
    <row r="10" spans="1:16382" x14ac:dyDescent="0.6">
      <c r="A10" s="7" t="s">
        <v>17</v>
      </c>
      <c r="B10" s="43">
        <v>1</v>
      </c>
      <c r="C10" s="43">
        <v>1</v>
      </c>
      <c r="D10" s="44">
        <v>0</v>
      </c>
      <c r="E10" s="44">
        <v>0</v>
      </c>
      <c r="F10" s="43">
        <v>0</v>
      </c>
      <c r="G10" s="44">
        <v>0</v>
      </c>
      <c r="H10" s="44">
        <v>0</v>
      </c>
      <c r="I10" s="43">
        <v>0</v>
      </c>
      <c r="J10" s="43">
        <f t="shared" si="1"/>
        <v>2</v>
      </c>
      <c r="K10" s="44">
        <v>0</v>
      </c>
      <c r="L10" s="8">
        <f t="shared" si="0"/>
        <v>2</v>
      </c>
    </row>
    <row r="11" spans="1:16382" x14ac:dyDescent="0.6">
      <c r="A11" s="7" t="s">
        <v>18</v>
      </c>
      <c r="B11" s="43">
        <v>189</v>
      </c>
      <c r="C11" s="43">
        <v>115</v>
      </c>
      <c r="D11" s="43">
        <v>43</v>
      </c>
      <c r="E11" s="43">
        <v>12</v>
      </c>
      <c r="F11" s="43">
        <v>60</v>
      </c>
      <c r="G11" s="44">
        <v>0</v>
      </c>
      <c r="H11" s="43">
        <v>16</v>
      </c>
      <c r="I11" s="43">
        <v>33</v>
      </c>
      <c r="J11" s="43">
        <f t="shared" si="1"/>
        <v>435</v>
      </c>
      <c r="K11" s="43">
        <v>11</v>
      </c>
      <c r="L11" s="8">
        <f t="shared" si="0"/>
        <v>446</v>
      </c>
    </row>
    <row r="12" spans="1:16382" x14ac:dyDescent="0.6">
      <c r="A12" s="10" t="s">
        <v>26</v>
      </c>
      <c r="B12" s="11">
        <f>SUM(B5:B11)/B14</f>
        <v>0.60930465232616304</v>
      </c>
      <c r="C12" s="11">
        <f t="shared" ref="C12:I12" si="2">SUM(C5:C11)/C14</f>
        <v>0.70693135935397045</v>
      </c>
      <c r="D12" s="11">
        <f t="shared" si="2"/>
        <v>0.6474728087012156</v>
      </c>
      <c r="E12" s="11">
        <f t="shared" si="2"/>
        <v>0.54761904761904767</v>
      </c>
      <c r="F12" s="11">
        <f t="shared" si="2"/>
        <v>0.49790293588975432</v>
      </c>
      <c r="G12" s="11">
        <f t="shared" si="2"/>
        <v>0.35714285714285715</v>
      </c>
      <c r="H12" s="11">
        <f t="shared" si="2"/>
        <v>0.40167364016736401</v>
      </c>
      <c r="I12" s="11">
        <f t="shared" si="2"/>
        <v>0.54260089686098656</v>
      </c>
      <c r="J12" s="11">
        <f>SUM(J5:J11)/J14</f>
        <v>0.61697014511507531</v>
      </c>
      <c r="K12" s="11">
        <f>SUM(K5:K11)/K14</f>
        <v>0.47058823529411764</v>
      </c>
      <c r="L12" s="11">
        <f>SUM(L5:L11)/L14</f>
        <v>0.61515289821999086</v>
      </c>
    </row>
    <row r="13" spans="1:16382" x14ac:dyDescent="0.6">
      <c r="A13" s="7" t="s">
        <v>19</v>
      </c>
      <c r="B13" s="43">
        <v>1562</v>
      </c>
      <c r="C13" s="43">
        <v>871</v>
      </c>
      <c r="D13" s="43">
        <v>551</v>
      </c>
      <c r="E13" s="43">
        <v>152</v>
      </c>
      <c r="F13" s="43">
        <v>838</v>
      </c>
      <c r="G13" s="43">
        <v>27</v>
      </c>
      <c r="H13" s="43">
        <v>143</v>
      </c>
      <c r="I13" s="43">
        <v>306</v>
      </c>
      <c r="J13" s="43">
        <f>SUM(B13:H13)</f>
        <v>4144</v>
      </c>
      <c r="K13" s="43">
        <v>72</v>
      </c>
      <c r="L13" s="8">
        <f>SUM(J13+K13)</f>
        <v>4216</v>
      </c>
    </row>
    <row r="14" spans="1:16382" x14ac:dyDescent="0.6">
      <c r="A14" s="10" t="s">
        <v>27</v>
      </c>
      <c r="B14" s="12">
        <f>SUM(B5:B11)+B13</f>
        <v>3998</v>
      </c>
      <c r="C14" s="12">
        <f t="shared" ref="C14:I14" si="3">SUM(C5:C11)+C13</f>
        <v>2972</v>
      </c>
      <c r="D14" s="12">
        <f t="shared" si="3"/>
        <v>1563</v>
      </c>
      <c r="E14" s="12">
        <f t="shared" si="3"/>
        <v>336</v>
      </c>
      <c r="F14" s="12">
        <f t="shared" si="3"/>
        <v>1669</v>
      </c>
      <c r="G14" s="12">
        <f t="shared" si="3"/>
        <v>42</v>
      </c>
      <c r="H14" s="12">
        <f t="shared" si="3"/>
        <v>239</v>
      </c>
      <c r="I14" s="12">
        <f t="shared" si="3"/>
        <v>669</v>
      </c>
      <c r="J14" s="12">
        <f>SUM(J5:J11)+J13</f>
        <v>10819</v>
      </c>
      <c r="K14" s="12">
        <f>SUM(K5:K11)+K13</f>
        <v>136</v>
      </c>
      <c r="L14" s="12">
        <f t="shared" ref="L14" si="4">SUM(L5:L11)+L13</f>
        <v>10955</v>
      </c>
    </row>
    <row r="15" spans="1:16382" x14ac:dyDescent="0.6">
      <c r="A15" s="7" t="s">
        <v>20</v>
      </c>
      <c r="B15" s="43">
        <v>258</v>
      </c>
      <c r="C15" s="43">
        <v>248</v>
      </c>
      <c r="D15" s="43">
        <v>357</v>
      </c>
      <c r="E15" s="43">
        <v>7</v>
      </c>
      <c r="F15" s="43">
        <v>21</v>
      </c>
      <c r="G15" s="44">
        <v>1</v>
      </c>
      <c r="H15" s="43">
        <v>10</v>
      </c>
      <c r="I15" s="43">
        <v>19</v>
      </c>
      <c r="J15" s="43">
        <f>SUM(B15:H15)</f>
        <v>902</v>
      </c>
      <c r="K15" s="43">
        <v>399</v>
      </c>
      <c r="L15" s="8">
        <f>SUM(J15+K15)</f>
        <v>1301</v>
      </c>
    </row>
    <row r="16" spans="1:16382" x14ac:dyDescent="0.6">
      <c r="A16" s="7" t="s">
        <v>21</v>
      </c>
      <c r="B16" s="43">
        <v>186</v>
      </c>
      <c r="C16" s="43">
        <v>149</v>
      </c>
      <c r="D16" s="43">
        <v>65</v>
      </c>
      <c r="E16" s="43">
        <v>11</v>
      </c>
      <c r="F16" s="43">
        <v>70</v>
      </c>
      <c r="G16" s="43">
        <v>3</v>
      </c>
      <c r="H16" s="43">
        <v>8</v>
      </c>
      <c r="I16" s="43">
        <v>29</v>
      </c>
      <c r="J16" s="43">
        <f>SUM(B16:H16)</f>
        <v>492</v>
      </c>
      <c r="K16" s="43">
        <v>123</v>
      </c>
      <c r="L16" s="8">
        <f>SUM(J16+K16)</f>
        <v>615</v>
      </c>
    </row>
    <row r="17" spans="1:12" x14ac:dyDescent="0.6">
      <c r="A17" s="15" t="s">
        <v>22</v>
      </c>
      <c r="B17" s="16">
        <f>SUM(B14:B16)</f>
        <v>4442</v>
      </c>
      <c r="C17" s="16">
        <f>SUM(C14:C16)</f>
        <v>3369</v>
      </c>
      <c r="D17" s="16">
        <f t="shared" ref="D17:G17" si="5">SUM(D14:D16)</f>
        <v>1985</v>
      </c>
      <c r="E17" s="16">
        <f t="shared" si="5"/>
        <v>354</v>
      </c>
      <c r="F17" s="16">
        <f t="shared" si="5"/>
        <v>1760</v>
      </c>
      <c r="G17" s="16">
        <f t="shared" si="5"/>
        <v>46</v>
      </c>
      <c r="H17" s="16">
        <f>SUM(H14:H16)</f>
        <v>257</v>
      </c>
      <c r="I17" s="16">
        <f>SUM(I14:I16)</f>
        <v>717</v>
      </c>
      <c r="J17" s="16">
        <f>SUM(J14:J16)</f>
        <v>12213</v>
      </c>
      <c r="K17" s="16">
        <f>SUM(K14:K16)</f>
        <v>658</v>
      </c>
      <c r="L17" s="16">
        <f>SUM(L14:L16)</f>
        <v>12871</v>
      </c>
    </row>
    <row r="18" spans="1:12" x14ac:dyDescent="0.6">
      <c r="A18" s="55" t="s">
        <v>23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6">
      <c r="A19" s="7" t="s">
        <v>12</v>
      </c>
      <c r="B19" s="43">
        <v>1</v>
      </c>
      <c r="C19" s="44">
        <v>0</v>
      </c>
      <c r="D19" s="43">
        <v>2</v>
      </c>
      <c r="E19" s="43">
        <v>3</v>
      </c>
      <c r="F19" s="44">
        <v>0</v>
      </c>
      <c r="G19" s="44">
        <v>0</v>
      </c>
      <c r="H19" s="44">
        <v>0</v>
      </c>
      <c r="I19" s="44"/>
      <c r="J19" s="43">
        <f t="shared" ref="J19:J24" si="6">SUM(B19:H19)</f>
        <v>6</v>
      </c>
      <c r="K19" s="44">
        <v>1</v>
      </c>
      <c r="L19" s="8">
        <f t="shared" ref="L19:L25" si="7">SUM(J19+K19)</f>
        <v>7</v>
      </c>
    </row>
    <row r="20" spans="1:12" x14ac:dyDescent="0.6">
      <c r="A20" s="7" t="s">
        <v>13</v>
      </c>
      <c r="B20" s="43">
        <v>26</v>
      </c>
      <c r="C20" s="43">
        <v>20</v>
      </c>
      <c r="D20" s="43">
        <v>73</v>
      </c>
      <c r="E20" s="43">
        <v>50</v>
      </c>
      <c r="F20" s="43">
        <v>28</v>
      </c>
      <c r="G20" s="43">
        <v>18</v>
      </c>
      <c r="H20" s="43">
        <v>2</v>
      </c>
      <c r="I20" s="44"/>
      <c r="J20" s="43">
        <f t="shared" si="6"/>
        <v>217</v>
      </c>
      <c r="K20" s="43">
        <v>13</v>
      </c>
      <c r="L20" s="8">
        <f t="shared" si="7"/>
        <v>230</v>
      </c>
    </row>
    <row r="21" spans="1:12" x14ac:dyDescent="0.6">
      <c r="A21" s="7" t="s">
        <v>14</v>
      </c>
      <c r="B21" s="43">
        <v>31</v>
      </c>
      <c r="C21" s="43">
        <v>5</v>
      </c>
      <c r="D21" s="43">
        <v>58</v>
      </c>
      <c r="E21" s="43">
        <v>114</v>
      </c>
      <c r="F21" s="43">
        <v>48</v>
      </c>
      <c r="G21" s="43">
        <v>30</v>
      </c>
      <c r="H21" s="43">
        <v>3</v>
      </c>
      <c r="I21" s="44"/>
      <c r="J21" s="43">
        <f t="shared" si="6"/>
        <v>289</v>
      </c>
      <c r="K21" s="43">
        <v>14</v>
      </c>
      <c r="L21" s="8">
        <f t="shared" si="7"/>
        <v>303</v>
      </c>
    </row>
    <row r="22" spans="1:12" x14ac:dyDescent="0.6">
      <c r="A22" s="7" t="s">
        <v>15</v>
      </c>
      <c r="B22" s="43">
        <v>38</v>
      </c>
      <c r="C22" s="43">
        <v>12</v>
      </c>
      <c r="D22" s="43">
        <v>32</v>
      </c>
      <c r="E22" s="43">
        <v>111</v>
      </c>
      <c r="F22" s="43">
        <v>26</v>
      </c>
      <c r="G22" s="43">
        <v>25</v>
      </c>
      <c r="H22" s="43">
        <v>9</v>
      </c>
      <c r="I22" s="44"/>
      <c r="J22" s="43">
        <f t="shared" si="6"/>
        <v>253</v>
      </c>
      <c r="K22" s="43">
        <v>5</v>
      </c>
      <c r="L22" s="8">
        <f t="shared" si="7"/>
        <v>258</v>
      </c>
    </row>
    <row r="23" spans="1:12" x14ac:dyDescent="0.6">
      <c r="A23" s="7" t="s">
        <v>16</v>
      </c>
      <c r="B23" s="44">
        <v>0</v>
      </c>
      <c r="C23" s="44">
        <v>0</v>
      </c>
      <c r="D23" s="43">
        <v>2</v>
      </c>
      <c r="E23" s="43">
        <v>10</v>
      </c>
      <c r="F23" s="43">
        <v>2</v>
      </c>
      <c r="G23" s="44">
        <v>0</v>
      </c>
      <c r="H23" s="44">
        <v>0</v>
      </c>
      <c r="I23" s="44"/>
      <c r="J23" s="43">
        <f t="shared" si="6"/>
        <v>14</v>
      </c>
      <c r="K23" s="43">
        <v>1</v>
      </c>
      <c r="L23" s="8">
        <f t="shared" si="7"/>
        <v>15</v>
      </c>
    </row>
    <row r="24" spans="1:12" x14ac:dyDescent="0.6">
      <c r="A24" s="7" t="s">
        <v>17</v>
      </c>
      <c r="B24" s="44">
        <v>0</v>
      </c>
      <c r="C24" s="44">
        <v>0</v>
      </c>
      <c r="D24" s="44">
        <v>0</v>
      </c>
      <c r="E24" s="43">
        <v>0</v>
      </c>
      <c r="F24" s="44">
        <v>0</v>
      </c>
      <c r="G24" s="44">
        <v>0</v>
      </c>
      <c r="H24" s="44">
        <v>0</v>
      </c>
      <c r="I24" s="44"/>
      <c r="J24" s="43">
        <f t="shared" si="6"/>
        <v>0</v>
      </c>
      <c r="K24" s="44">
        <v>0</v>
      </c>
      <c r="L24" s="8">
        <f t="shared" si="7"/>
        <v>0</v>
      </c>
    </row>
    <row r="25" spans="1:12" x14ac:dyDescent="0.6">
      <c r="A25" s="7" t="s">
        <v>18</v>
      </c>
      <c r="B25" s="43">
        <v>20</v>
      </c>
      <c r="C25" s="43">
        <v>4</v>
      </c>
      <c r="D25" s="43">
        <v>11</v>
      </c>
      <c r="E25" s="43">
        <v>31</v>
      </c>
      <c r="F25" s="43">
        <v>6</v>
      </c>
      <c r="G25" s="43">
        <v>10</v>
      </c>
      <c r="H25" s="43">
        <v>4</v>
      </c>
      <c r="I25" s="43"/>
      <c r="J25" s="43">
        <f>SUM(B25:I25)</f>
        <v>86</v>
      </c>
      <c r="K25" s="43">
        <v>5</v>
      </c>
      <c r="L25" s="8">
        <f t="shared" si="7"/>
        <v>91</v>
      </c>
    </row>
    <row r="26" spans="1:12" x14ac:dyDescent="0.6">
      <c r="A26" s="10" t="s">
        <v>26</v>
      </c>
      <c r="B26" s="11">
        <f>SUM(B19:B25)/B28</f>
        <v>0.25607064017660042</v>
      </c>
      <c r="C26" s="11">
        <f t="shared" ref="C26" si="8">SUM(C19:C25)/C28</f>
        <v>0.29496402877697842</v>
      </c>
      <c r="D26" s="11">
        <f t="shared" ref="D26" si="9">SUM(D19:D25)/D28</f>
        <v>0.40639269406392692</v>
      </c>
      <c r="E26" s="11">
        <f t="shared" ref="E26:H26" si="10">SUM(E19:E25)/E28</f>
        <v>0.31243878550440746</v>
      </c>
      <c r="F26" s="11">
        <f t="shared" si="10"/>
        <v>0.33846153846153848</v>
      </c>
      <c r="G26" s="11">
        <f t="shared" si="10"/>
        <v>0.35775862068965519</v>
      </c>
      <c r="H26" s="11">
        <f t="shared" si="10"/>
        <v>0.21176470588235294</v>
      </c>
      <c r="I26" s="11"/>
      <c r="J26" s="11">
        <f>SUM(J19:J25)/J28</f>
        <v>0.32120311919792055</v>
      </c>
      <c r="K26" s="11">
        <f>SUM(K19:K25)/K28</f>
        <v>0.29104477611940299</v>
      </c>
      <c r="L26" s="11">
        <f>SUM(L19:L25)/L28</f>
        <v>0.31977361160240536</v>
      </c>
    </row>
    <row r="27" spans="1:12" x14ac:dyDescent="0.6">
      <c r="A27" s="7" t="s">
        <v>19</v>
      </c>
      <c r="B27" s="43">
        <v>337</v>
      </c>
      <c r="C27" s="43">
        <v>98</v>
      </c>
      <c r="D27" s="43">
        <v>260</v>
      </c>
      <c r="E27" s="43">
        <v>702</v>
      </c>
      <c r="F27" s="43">
        <v>215</v>
      </c>
      <c r="G27" s="43">
        <v>149</v>
      </c>
      <c r="H27" s="43">
        <v>67</v>
      </c>
      <c r="I27" s="43"/>
      <c r="J27" s="43">
        <f>SUM(B27:I27)</f>
        <v>1828</v>
      </c>
      <c r="K27" s="8">
        <v>95</v>
      </c>
      <c r="L27" s="8">
        <f>SUM(J27+K27)</f>
        <v>1923</v>
      </c>
    </row>
    <row r="28" spans="1:12" x14ac:dyDescent="0.6">
      <c r="A28" s="10" t="s">
        <v>27</v>
      </c>
      <c r="B28" s="12">
        <f t="shared" ref="B28:H28" si="11">SUM(B19:B25)+B27</f>
        <v>453</v>
      </c>
      <c r="C28" s="12">
        <f t="shared" si="11"/>
        <v>139</v>
      </c>
      <c r="D28" s="12">
        <f t="shared" si="11"/>
        <v>438</v>
      </c>
      <c r="E28" s="12">
        <f t="shared" si="11"/>
        <v>1021</v>
      </c>
      <c r="F28" s="12">
        <f t="shared" si="11"/>
        <v>325</v>
      </c>
      <c r="G28" s="12">
        <f t="shared" si="11"/>
        <v>232</v>
      </c>
      <c r="H28" s="12">
        <f t="shared" si="11"/>
        <v>85</v>
      </c>
      <c r="I28" s="12"/>
      <c r="J28" s="12">
        <f t="shared" ref="J28:K28" si="12">SUM(J19:J25)+J27</f>
        <v>2693</v>
      </c>
      <c r="K28" s="12">
        <f t="shared" si="12"/>
        <v>134</v>
      </c>
      <c r="L28" s="12">
        <f t="shared" ref="L28" si="13">SUM(L19:L25)+L27</f>
        <v>2827</v>
      </c>
    </row>
    <row r="29" spans="1:12" x14ac:dyDescent="0.6">
      <c r="A29" s="7" t="s">
        <v>20</v>
      </c>
      <c r="B29" s="43">
        <v>24</v>
      </c>
      <c r="C29" s="43">
        <v>117</v>
      </c>
      <c r="D29" s="43">
        <v>119</v>
      </c>
      <c r="E29" s="43">
        <v>39</v>
      </c>
      <c r="F29" s="43">
        <v>17</v>
      </c>
      <c r="G29" s="43">
        <v>76</v>
      </c>
      <c r="H29" s="43">
        <v>7</v>
      </c>
      <c r="I29" s="43"/>
      <c r="J29" s="43">
        <f>SUM(B29:I29)</f>
        <v>399</v>
      </c>
      <c r="K29" s="43">
        <v>6</v>
      </c>
      <c r="L29" s="8">
        <f>SUM(J29+K29)</f>
        <v>405</v>
      </c>
    </row>
    <row r="30" spans="1:12" x14ac:dyDescent="0.6">
      <c r="A30" s="7" t="s">
        <v>21</v>
      </c>
      <c r="B30" s="43">
        <v>13</v>
      </c>
      <c r="C30" s="43">
        <v>6</v>
      </c>
      <c r="D30" s="43">
        <v>9</v>
      </c>
      <c r="E30" s="43">
        <v>19</v>
      </c>
      <c r="F30" s="43">
        <v>5</v>
      </c>
      <c r="G30" s="43">
        <v>9</v>
      </c>
      <c r="H30" s="43">
        <v>3</v>
      </c>
      <c r="I30" s="43"/>
      <c r="J30" s="43">
        <f>SUM(B30:I30)</f>
        <v>64</v>
      </c>
      <c r="K30" s="43">
        <v>92</v>
      </c>
      <c r="L30" s="8">
        <f>SUM(J30+K30)</f>
        <v>156</v>
      </c>
    </row>
    <row r="31" spans="1:12" x14ac:dyDescent="0.6">
      <c r="A31" s="15" t="s">
        <v>22</v>
      </c>
      <c r="B31" s="16">
        <f>SUM(B28:B30)</f>
        <v>490</v>
      </c>
      <c r="C31" s="16">
        <f t="shared" ref="C31:G31" si="14">SUM(C28:C30)</f>
        <v>262</v>
      </c>
      <c r="D31" s="16">
        <f t="shared" si="14"/>
        <v>566</v>
      </c>
      <c r="E31" s="16">
        <f t="shared" si="14"/>
        <v>1079</v>
      </c>
      <c r="F31" s="16">
        <f t="shared" si="14"/>
        <v>347</v>
      </c>
      <c r="G31" s="16">
        <f t="shared" si="14"/>
        <v>317</v>
      </c>
      <c r="H31" s="16">
        <f>SUM(H28:H30)</f>
        <v>95</v>
      </c>
      <c r="I31" s="16"/>
      <c r="J31" s="16">
        <f>SUM(J28:J30)</f>
        <v>3156</v>
      </c>
      <c r="K31" s="16">
        <f>SUM(K28:K30)</f>
        <v>232</v>
      </c>
      <c r="L31" s="16">
        <f>SUM(L28:L30)</f>
        <v>3388</v>
      </c>
    </row>
    <row r="32" spans="1:12" x14ac:dyDescent="0.6">
      <c r="A32" s="55" t="s">
        <v>24</v>
      </c>
      <c r="B32" s="9"/>
      <c r="C32" s="9"/>
      <c r="D32" s="9"/>
      <c r="E32" s="9"/>
      <c r="F32" s="9"/>
      <c r="G32" s="9"/>
      <c r="H32" s="9"/>
      <c r="I32" s="9"/>
      <c r="J32" s="8"/>
      <c r="K32" s="9"/>
      <c r="L32" s="9"/>
    </row>
    <row r="33" spans="1:12" x14ac:dyDescent="0.6">
      <c r="A33" s="7" t="s">
        <v>12</v>
      </c>
      <c r="B33" s="8">
        <f>B5+B19</f>
        <v>2</v>
      </c>
      <c r="C33" s="8">
        <f t="shared" ref="C33:L39" si="15">C5+C19</f>
        <v>2</v>
      </c>
      <c r="D33" s="8">
        <f t="shared" si="15"/>
        <v>4</v>
      </c>
      <c r="E33" s="8">
        <f t="shared" si="15"/>
        <v>7</v>
      </c>
      <c r="F33" s="8">
        <f t="shared" si="15"/>
        <v>3</v>
      </c>
      <c r="G33" s="8">
        <f t="shared" si="15"/>
        <v>0</v>
      </c>
      <c r="H33" s="8">
        <f t="shared" si="15"/>
        <v>1</v>
      </c>
      <c r="I33" s="8">
        <f t="shared" si="15"/>
        <v>0</v>
      </c>
      <c r="J33" s="8">
        <f>J5+J19</f>
        <v>19</v>
      </c>
      <c r="K33" s="8">
        <f t="shared" si="15"/>
        <v>1</v>
      </c>
      <c r="L33" s="8">
        <f t="shared" si="15"/>
        <v>20</v>
      </c>
    </row>
    <row r="34" spans="1:12" x14ac:dyDescent="0.6">
      <c r="A34" s="7" t="s">
        <v>13</v>
      </c>
      <c r="B34" s="8">
        <f t="shared" ref="B34:L39" si="16">B6+B20</f>
        <v>432</v>
      </c>
      <c r="C34" s="8">
        <f t="shared" si="16"/>
        <v>746</v>
      </c>
      <c r="D34" s="8">
        <f t="shared" si="16"/>
        <v>479</v>
      </c>
      <c r="E34" s="8">
        <f t="shared" si="16"/>
        <v>83</v>
      </c>
      <c r="F34" s="8">
        <f t="shared" si="16"/>
        <v>235</v>
      </c>
      <c r="G34" s="8">
        <f t="shared" si="16"/>
        <v>18</v>
      </c>
      <c r="H34" s="8">
        <f t="shared" si="16"/>
        <v>27</v>
      </c>
      <c r="I34" s="8">
        <f t="shared" si="16"/>
        <v>148</v>
      </c>
      <c r="J34" s="8">
        <f t="shared" si="16"/>
        <v>2020</v>
      </c>
      <c r="K34" s="8">
        <f t="shared" si="15"/>
        <v>33</v>
      </c>
      <c r="L34" s="8">
        <f t="shared" si="16"/>
        <v>2053</v>
      </c>
    </row>
    <row r="35" spans="1:12" x14ac:dyDescent="0.6">
      <c r="A35" s="7" t="s">
        <v>14</v>
      </c>
      <c r="B35" s="8">
        <f t="shared" si="16"/>
        <v>818</v>
      </c>
      <c r="C35" s="8">
        <f t="shared" si="16"/>
        <v>588</v>
      </c>
      <c r="D35" s="8">
        <f t="shared" si="16"/>
        <v>321</v>
      </c>
      <c r="E35" s="8">
        <f t="shared" si="16"/>
        <v>171</v>
      </c>
      <c r="F35" s="8">
        <f t="shared" si="16"/>
        <v>349</v>
      </c>
      <c r="G35" s="8">
        <f t="shared" si="16"/>
        <v>39</v>
      </c>
      <c r="H35" s="8">
        <f t="shared" si="16"/>
        <v>26</v>
      </c>
      <c r="I35" s="8">
        <f t="shared" si="16"/>
        <v>61</v>
      </c>
      <c r="J35" s="8">
        <f t="shared" si="16"/>
        <v>2312</v>
      </c>
      <c r="K35" s="8">
        <f t="shared" si="15"/>
        <v>38</v>
      </c>
      <c r="L35" s="8">
        <f t="shared" si="16"/>
        <v>2350</v>
      </c>
    </row>
    <row r="36" spans="1:12" x14ac:dyDescent="0.6">
      <c r="A36" s="7" t="s">
        <v>15</v>
      </c>
      <c r="B36" s="8">
        <f t="shared" si="16"/>
        <v>1014</v>
      </c>
      <c r="C36" s="8">
        <f t="shared" si="16"/>
        <v>652</v>
      </c>
      <c r="D36" s="8">
        <f t="shared" si="16"/>
        <v>317</v>
      </c>
      <c r="E36" s="8">
        <f t="shared" si="16"/>
        <v>184</v>
      </c>
      <c r="F36" s="8">
        <f t="shared" si="16"/>
        <v>264</v>
      </c>
      <c r="G36" s="8">
        <f t="shared" si="16"/>
        <v>31</v>
      </c>
      <c r="H36" s="8">
        <f t="shared" si="16"/>
        <v>38</v>
      </c>
      <c r="I36" s="8">
        <f t="shared" si="16"/>
        <v>120</v>
      </c>
      <c r="J36" s="8">
        <f t="shared" si="16"/>
        <v>2500</v>
      </c>
      <c r="K36" s="8">
        <f t="shared" si="15"/>
        <v>13</v>
      </c>
      <c r="L36" s="8">
        <f t="shared" si="16"/>
        <v>2513</v>
      </c>
    </row>
    <row r="37" spans="1:12" x14ac:dyDescent="0.6">
      <c r="A37" s="7" t="s">
        <v>16</v>
      </c>
      <c r="B37" s="8">
        <f t="shared" si="16"/>
        <v>76</v>
      </c>
      <c r="C37" s="8">
        <f t="shared" si="16"/>
        <v>34</v>
      </c>
      <c r="D37" s="8">
        <f t="shared" si="16"/>
        <v>15</v>
      </c>
      <c r="E37" s="8">
        <f t="shared" si="16"/>
        <v>15</v>
      </c>
      <c r="F37" s="8">
        <f t="shared" si="16"/>
        <v>24</v>
      </c>
      <c r="G37" s="8">
        <f t="shared" si="16"/>
        <v>0</v>
      </c>
      <c r="H37" s="8">
        <f t="shared" si="16"/>
        <v>2</v>
      </c>
      <c r="I37" s="8">
        <f t="shared" si="16"/>
        <v>1</v>
      </c>
      <c r="J37" s="8">
        <f t="shared" si="16"/>
        <v>166</v>
      </c>
      <c r="K37" s="8">
        <f t="shared" si="15"/>
        <v>2</v>
      </c>
      <c r="L37" s="8">
        <f t="shared" si="16"/>
        <v>168</v>
      </c>
    </row>
    <row r="38" spans="1:12" x14ac:dyDescent="0.6">
      <c r="A38" s="7" t="s">
        <v>17</v>
      </c>
      <c r="B38" s="8">
        <f t="shared" si="16"/>
        <v>1</v>
      </c>
      <c r="C38" s="8">
        <f t="shared" si="16"/>
        <v>1</v>
      </c>
      <c r="D38" s="8">
        <f t="shared" si="16"/>
        <v>0</v>
      </c>
      <c r="E38" s="8">
        <f t="shared" si="16"/>
        <v>0</v>
      </c>
      <c r="F38" s="8">
        <f t="shared" si="16"/>
        <v>0</v>
      </c>
      <c r="G38" s="8">
        <f t="shared" si="16"/>
        <v>0</v>
      </c>
      <c r="H38" s="8">
        <f t="shared" si="16"/>
        <v>0</v>
      </c>
      <c r="I38" s="8">
        <f t="shared" si="16"/>
        <v>0</v>
      </c>
      <c r="J38" s="8">
        <f t="shared" si="16"/>
        <v>2</v>
      </c>
      <c r="K38" s="8">
        <f t="shared" si="15"/>
        <v>0</v>
      </c>
      <c r="L38" s="8">
        <f t="shared" si="16"/>
        <v>2</v>
      </c>
    </row>
    <row r="39" spans="1:12" x14ac:dyDescent="0.6">
      <c r="A39" s="7" t="s">
        <v>18</v>
      </c>
      <c r="B39" s="8">
        <f t="shared" si="16"/>
        <v>209</v>
      </c>
      <c r="C39" s="8">
        <f t="shared" si="16"/>
        <v>119</v>
      </c>
      <c r="D39" s="8">
        <f t="shared" si="16"/>
        <v>54</v>
      </c>
      <c r="E39" s="8">
        <f t="shared" si="16"/>
        <v>43</v>
      </c>
      <c r="F39" s="8">
        <f t="shared" si="16"/>
        <v>66</v>
      </c>
      <c r="G39" s="8">
        <f t="shared" si="16"/>
        <v>10</v>
      </c>
      <c r="H39" s="8">
        <f t="shared" si="16"/>
        <v>20</v>
      </c>
      <c r="I39" s="8">
        <f t="shared" si="16"/>
        <v>33</v>
      </c>
      <c r="J39" s="8">
        <f t="shared" si="16"/>
        <v>521</v>
      </c>
      <c r="K39" s="8">
        <f t="shared" si="15"/>
        <v>16</v>
      </c>
      <c r="L39" s="8">
        <f t="shared" si="16"/>
        <v>537</v>
      </c>
    </row>
    <row r="40" spans="1:12" x14ac:dyDescent="0.6">
      <c r="A40" s="10" t="s">
        <v>26</v>
      </c>
      <c r="B40" s="11">
        <f>SUM(B33:B39)/B42</f>
        <v>0.57335430240395413</v>
      </c>
      <c r="C40" s="11">
        <f t="shared" ref="C40:L40" si="17">SUM(C33:C39)/C42</f>
        <v>0.68852459016393441</v>
      </c>
      <c r="D40" s="11">
        <f t="shared" si="17"/>
        <v>0.59470264867566214</v>
      </c>
      <c r="E40" s="11">
        <f t="shared" si="17"/>
        <v>0.37067059690493737</v>
      </c>
      <c r="F40" s="11">
        <f t="shared" si="17"/>
        <v>0.47191574724172519</v>
      </c>
      <c r="G40" s="11">
        <f t="shared" si="17"/>
        <v>0.35766423357664234</v>
      </c>
      <c r="H40" s="11">
        <f t="shared" si="17"/>
        <v>0.35185185185185186</v>
      </c>
      <c r="I40" s="11">
        <f t="shared" si="17"/>
        <v>0.54260089686098656</v>
      </c>
      <c r="J40" s="11">
        <f t="shared" si="17"/>
        <v>0.55802249851983421</v>
      </c>
      <c r="K40" s="11">
        <f>SUM(K33:K39)/K42</f>
        <v>0.38148148148148148</v>
      </c>
      <c r="L40" s="11">
        <f t="shared" si="17"/>
        <v>0.55456392395878684</v>
      </c>
    </row>
    <row r="41" spans="1:12" x14ac:dyDescent="0.6">
      <c r="A41" s="7" t="s">
        <v>19</v>
      </c>
      <c r="B41" s="8">
        <f>B13+B27</f>
        <v>1899</v>
      </c>
      <c r="C41" s="8">
        <f t="shared" ref="C41:L41" si="18">C13+C27</f>
        <v>969</v>
      </c>
      <c r="D41" s="8">
        <f t="shared" si="18"/>
        <v>811</v>
      </c>
      <c r="E41" s="8">
        <f t="shared" si="18"/>
        <v>854</v>
      </c>
      <c r="F41" s="8">
        <f t="shared" si="18"/>
        <v>1053</v>
      </c>
      <c r="G41" s="8">
        <f t="shared" si="18"/>
        <v>176</v>
      </c>
      <c r="H41" s="8">
        <f t="shared" si="18"/>
        <v>210</v>
      </c>
      <c r="I41" s="8">
        <f t="shared" si="18"/>
        <v>306</v>
      </c>
      <c r="J41" s="8">
        <f t="shared" si="18"/>
        <v>5972</v>
      </c>
      <c r="K41" s="8">
        <f>K13+K27</f>
        <v>167</v>
      </c>
      <c r="L41" s="8">
        <f t="shared" si="18"/>
        <v>6139</v>
      </c>
    </row>
    <row r="42" spans="1:12" x14ac:dyDescent="0.6">
      <c r="A42" s="10" t="s">
        <v>27</v>
      </c>
      <c r="B42" s="12">
        <f>SUM(B33:B39)+B41</f>
        <v>4451</v>
      </c>
      <c r="C42" s="12">
        <f t="shared" ref="C42:L42" si="19">SUM(C33:C39)+C41</f>
        <v>3111</v>
      </c>
      <c r="D42" s="12">
        <f t="shared" si="19"/>
        <v>2001</v>
      </c>
      <c r="E42" s="12">
        <f t="shared" si="19"/>
        <v>1357</v>
      </c>
      <c r="F42" s="12">
        <f t="shared" si="19"/>
        <v>1994</v>
      </c>
      <c r="G42" s="12">
        <f t="shared" si="19"/>
        <v>274</v>
      </c>
      <c r="H42" s="12">
        <f t="shared" si="19"/>
        <v>324</v>
      </c>
      <c r="I42" s="12">
        <f t="shared" si="19"/>
        <v>669</v>
      </c>
      <c r="J42" s="12">
        <f t="shared" si="19"/>
        <v>13512</v>
      </c>
      <c r="K42" s="12">
        <f>SUM(K33:K39)+K41</f>
        <v>270</v>
      </c>
      <c r="L42" s="12">
        <f t="shared" si="19"/>
        <v>13782</v>
      </c>
    </row>
    <row r="43" spans="1:12" x14ac:dyDescent="0.6">
      <c r="A43" s="7" t="s">
        <v>20</v>
      </c>
      <c r="B43" s="8">
        <f>B15+B29</f>
        <v>282</v>
      </c>
      <c r="C43" s="8">
        <f t="shared" ref="C43:L44" si="20">C15+C29</f>
        <v>365</v>
      </c>
      <c r="D43" s="8">
        <f t="shared" si="20"/>
        <v>476</v>
      </c>
      <c r="E43" s="8">
        <f t="shared" si="20"/>
        <v>46</v>
      </c>
      <c r="F43" s="8">
        <f t="shared" si="20"/>
        <v>38</v>
      </c>
      <c r="G43" s="8">
        <f t="shared" si="20"/>
        <v>77</v>
      </c>
      <c r="H43" s="8">
        <f t="shared" si="20"/>
        <v>17</v>
      </c>
      <c r="I43" s="8">
        <f t="shared" si="20"/>
        <v>19</v>
      </c>
      <c r="J43" s="8">
        <f t="shared" si="20"/>
        <v>1301</v>
      </c>
      <c r="K43" s="8">
        <f>K15+K29</f>
        <v>405</v>
      </c>
      <c r="L43" s="8">
        <f t="shared" si="20"/>
        <v>1706</v>
      </c>
    </row>
    <row r="44" spans="1:12" x14ac:dyDescent="0.6">
      <c r="A44" s="7" t="s">
        <v>21</v>
      </c>
      <c r="B44" s="8">
        <f>B16+B30</f>
        <v>199</v>
      </c>
      <c r="C44" s="8">
        <f t="shared" si="20"/>
        <v>155</v>
      </c>
      <c r="D44" s="8">
        <f t="shared" si="20"/>
        <v>74</v>
      </c>
      <c r="E44" s="8">
        <f t="shared" si="20"/>
        <v>30</v>
      </c>
      <c r="F44" s="8">
        <f t="shared" si="20"/>
        <v>75</v>
      </c>
      <c r="G44" s="8">
        <f>G16+G30</f>
        <v>12</v>
      </c>
      <c r="H44" s="8">
        <f t="shared" si="20"/>
        <v>11</v>
      </c>
      <c r="I44" s="8">
        <f t="shared" si="20"/>
        <v>29</v>
      </c>
      <c r="J44" s="8">
        <f t="shared" si="20"/>
        <v>556</v>
      </c>
      <c r="K44" s="8">
        <f>K16+K30</f>
        <v>215</v>
      </c>
      <c r="L44" s="8">
        <f t="shared" si="20"/>
        <v>771</v>
      </c>
    </row>
    <row r="45" spans="1:12" x14ac:dyDescent="0.6">
      <c r="A45" s="13" t="s">
        <v>10</v>
      </c>
      <c r="B45" s="12">
        <f>B42+B43+B44</f>
        <v>4932</v>
      </c>
      <c r="C45" s="12">
        <f>C42+C43+C44</f>
        <v>3631</v>
      </c>
      <c r="D45" s="12">
        <f>D42+D43+D44</f>
        <v>2551</v>
      </c>
      <c r="E45" s="12">
        <f>E42+E43+E44</f>
        <v>1433</v>
      </c>
      <c r="F45" s="12">
        <f>F42+F43+F44</f>
        <v>2107</v>
      </c>
      <c r="G45" s="12">
        <f t="shared" ref="G45:L45" si="21">G42+G43+G44</f>
        <v>363</v>
      </c>
      <c r="H45" s="12">
        <f>H42+H43+H44</f>
        <v>352</v>
      </c>
      <c r="I45" s="12">
        <f>I42+I43+I44</f>
        <v>717</v>
      </c>
      <c r="J45" s="12">
        <f>J42+J43+J44</f>
        <v>15369</v>
      </c>
      <c r="K45" s="12">
        <f>K42+K43+K44</f>
        <v>890</v>
      </c>
      <c r="L45" s="12">
        <f t="shared" si="21"/>
        <v>16259</v>
      </c>
    </row>
    <row r="46" spans="1:12" x14ac:dyDescent="0.6">
      <c r="A46" s="14" t="s">
        <v>30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6">
      <c r="A47" s="14" t="s">
        <v>51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</sheetData>
  <pageMargins left="0.7" right="0.7" top="0.75" bottom="0.75" header="0.3" footer="0.3"/>
  <pageSetup scale="64" orientation="landscape" r:id="rId1"/>
  <headerFooter>
    <oddHeader>&amp;L&amp;"-,Bold"&amp;11College Level Data&amp;C&amp;"-,Bold"&amp;11Table 20&amp;R&amp;"-,Bold"&amp;11Race/Ethnicity by College</oddHeader>
    <oddFooter>&amp;L&amp;"-,Bold"&amp;11Office of Institutional Research, UMass Boston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topLeftCell="A2" zoomScale="120" zoomScaleNormal="120" workbookViewId="0">
      <selection activeCell="P16" sqref="P16"/>
    </sheetView>
  </sheetViews>
  <sheetFormatPr defaultColWidth="8.84765625" defaultRowHeight="15.6" x14ac:dyDescent="0.6"/>
  <cols>
    <col min="1" max="1" width="28.59765625" customWidth="1"/>
  </cols>
  <sheetData>
    <row r="1" spans="1:14" ht="18.3" x14ac:dyDescent="0.7">
      <c r="A1" s="2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x14ac:dyDescent="0.6">
      <c r="B2" s="4"/>
    </row>
    <row r="3" spans="1:14" ht="43.8" thickBot="1" x14ac:dyDescent="0.65">
      <c r="A3" s="17"/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8</v>
      </c>
      <c r="J3" s="18" t="s">
        <v>29</v>
      </c>
      <c r="K3" s="19" t="s">
        <v>25</v>
      </c>
      <c r="L3" s="19" t="s">
        <v>9</v>
      </c>
      <c r="M3" s="19" t="s">
        <v>10</v>
      </c>
    </row>
    <row r="4" spans="1:14" x14ac:dyDescent="0.6">
      <c r="A4" s="55" t="s">
        <v>11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4" x14ac:dyDescent="0.6">
      <c r="A5" s="7" t="s">
        <v>12</v>
      </c>
      <c r="B5" s="96">
        <v>6</v>
      </c>
      <c r="C5" s="96">
        <v>4</v>
      </c>
      <c r="D5" s="96">
        <v>4</v>
      </c>
      <c r="E5" s="96">
        <v>4</v>
      </c>
      <c r="F5" s="96">
        <v>2</v>
      </c>
      <c r="G5" s="97"/>
      <c r="H5" s="97">
        <v>0</v>
      </c>
      <c r="I5" s="96">
        <v>1</v>
      </c>
      <c r="J5" s="96">
        <v>0</v>
      </c>
      <c r="K5" s="96">
        <f>SUM(B5:I5)</f>
        <v>21</v>
      </c>
      <c r="L5" s="97">
        <v>0</v>
      </c>
      <c r="M5" s="89">
        <f t="shared" ref="M5:M11" si="0">SUM(K5+L5)</f>
        <v>21</v>
      </c>
      <c r="N5" s="98"/>
    </row>
    <row r="6" spans="1:14" x14ac:dyDescent="0.6">
      <c r="A6" s="7" t="s">
        <v>13</v>
      </c>
      <c r="B6" s="96">
        <v>407</v>
      </c>
      <c r="C6" s="96">
        <v>732</v>
      </c>
      <c r="D6" s="96">
        <v>361</v>
      </c>
      <c r="E6" s="96">
        <v>33</v>
      </c>
      <c r="F6" s="96">
        <v>182</v>
      </c>
      <c r="G6" s="97"/>
      <c r="H6" s="96">
        <v>1</v>
      </c>
      <c r="I6" s="96">
        <v>18</v>
      </c>
      <c r="J6" s="96">
        <v>139</v>
      </c>
      <c r="K6" s="96">
        <f t="shared" ref="K6:K11" si="1">SUM(B6:I6)</f>
        <v>1734</v>
      </c>
      <c r="L6" s="96">
        <v>19</v>
      </c>
      <c r="M6" s="89">
        <f t="shared" si="0"/>
        <v>1753</v>
      </c>
      <c r="N6" s="98"/>
    </row>
    <row r="7" spans="1:14" x14ac:dyDescent="0.6">
      <c r="A7" s="7" t="s">
        <v>14</v>
      </c>
      <c r="B7" s="96">
        <v>801</v>
      </c>
      <c r="C7" s="96">
        <v>540</v>
      </c>
      <c r="D7" s="96">
        <v>245</v>
      </c>
      <c r="E7" s="96">
        <v>51</v>
      </c>
      <c r="F7" s="96">
        <v>278</v>
      </c>
      <c r="G7" s="97"/>
      <c r="H7" s="96">
        <v>6</v>
      </c>
      <c r="I7" s="96">
        <v>26</v>
      </c>
      <c r="J7" s="96">
        <v>52</v>
      </c>
      <c r="K7" s="96">
        <f t="shared" si="1"/>
        <v>1947</v>
      </c>
      <c r="L7" s="96">
        <v>36</v>
      </c>
      <c r="M7" s="89">
        <f t="shared" si="0"/>
        <v>1983</v>
      </c>
      <c r="N7" s="98"/>
    </row>
    <row r="8" spans="1:14" x14ac:dyDescent="0.6">
      <c r="A8" s="7" t="s">
        <v>15</v>
      </c>
      <c r="B8" s="96">
        <v>922</v>
      </c>
      <c r="C8" s="96">
        <v>592</v>
      </c>
      <c r="D8" s="96">
        <v>255</v>
      </c>
      <c r="E8" s="96">
        <v>60</v>
      </c>
      <c r="F8" s="96">
        <v>200</v>
      </c>
      <c r="G8" s="97"/>
      <c r="H8" s="96">
        <v>6</v>
      </c>
      <c r="I8" s="96">
        <v>26</v>
      </c>
      <c r="J8" s="96">
        <v>104</v>
      </c>
      <c r="K8" s="96">
        <f t="shared" si="1"/>
        <v>2061</v>
      </c>
      <c r="L8" s="96">
        <v>18</v>
      </c>
      <c r="M8" s="89">
        <f t="shared" si="0"/>
        <v>2079</v>
      </c>
      <c r="N8" s="98"/>
    </row>
    <row r="9" spans="1:14" x14ac:dyDescent="0.6">
      <c r="A9" s="7" t="s">
        <v>16</v>
      </c>
      <c r="B9" s="96">
        <v>63</v>
      </c>
      <c r="C9" s="96">
        <v>42</v>
      </c>
      <c r="D9" s="96">
        <v>9</v>
      </c>
      <c r="E9" s="96">
        <v>6</v>
      </c>
      <c r="F9" s="96">
        <v>19</v>
      </c>
      <c r="G9" s="97"/>
      <c r="H9" s="97">
        <v>0</v>
      </c>
      <c r="I9" s="96">
        <v>3</v>
      </c>
      <c r="J9" s="96">
        <v>2</v>
      </c>
      <c r="K9" s="96">
        <f t="shared" si="1"/>
        <v>142</v>
      </c>
      <c r="L9" s="97">
        <v>0</v>
      </c>
      <c r="M9" s="89">
        <f t="shared" si="0"/>
        <v>142</v>
      </c>
      <c r="N9" s="98"/>
    </row>
    <row r="10" spans="1:14" x14ac:dyDescent="0.6">
      <c r="A10" s="7" t="s">
        <v>17</v>
      </c>
      <c r="B10" s="96">
        <v>1</v>
      </c>
      <c r="C10" s="96">
        <v>1</v>
      </c>
      <c r="D10" s="97">
        <v>0</v>
      </c>
      <c r="E10" s="97">
        <v>0</v>
      </c>
      <c r="F10" s="96">
        <v>1</v>
      </c>
      <c r="G10" s="97"/>
      <c r="H10" s="97">
        <v>0</v>
      </c>
      <c r="I10" s="97">
        <v>0</v>
      </c>
      <c r="J10" s="96">
        <v>1</v>
      </c>
      <c r="K10" s="96">
        <f t="shared" si="1"/>
        <v>3</v>
      </c>
      <c r="L10" s="97">
        <v>0</v>
      </c>
      <c r="M10" s="89">
        <f t="shared" si="0"/>
        <v>3</v>
      </c>
      <c r="N10" s="98"/>
    </row>
    <row r="11" spans="1:14" x14ac:dyDescent="0.6">
      <c r="A11" s="7" t="s">
        <v>18</v>
      </c>
      <c r="B11" s="96">
        <v>167</v>
      </c>
      <c r="C11" s="96">
        <v>91</v>
      </c>
      <c r="D11" s="96">
        <v>43</v>
      </c>
      <c r="E11" s="96">
        <v>13</v>
      </c>
      <c r="F11" s="96">
        <v>65</v>
      </c>
      <c r="G11" s="97"/>
      <c r="H11" s="96">
        <v>2</v>
      </c>
      <c r="I11" s="96">
        <v>14</v>
      </c>
      <c r="J11" s="96">
        <v>35</v>
      </c>
      <c r="K11" s="96">
        <f t="shared" si="1"/>
        <v>395</v>
      </c>
      <c r="L11" s="96">
        <v>3</v>
      </c>
      <c r="M11" s="89">
        <f t="shared" si="0"/>
        <v>398</v>
      </c>
      <c r="N11" s="98"/>
    </row>
    <row r="12" spans="1:14" x14ac:dyDescent="0.6">
      <c r="A12" s="10" t="s">
        <v>26</v>
      </c>
      <c r="B12" s="90">
        <f>SUM(B5:B11)/B14</f>
        <v>0.59637188208616776</v>
      </c>
      <c r="C12" s="90">
        <f t="shared" ref="C12:J12" si="2">SUM(C5:C11)/C14</f>
        <v>0.69177608845888039</v>
      </c>
      <c r="D12" s="90">
        <f t="shared" si="2"/>
        <v>0.62679425837320579</v>
      </c>
      <c r="E12" s="90">
        <f t="shared" si="2"/>
        <v>0.60948905109489049</v>
      </c>
      <c r="F12" s="90">
        <f t="shared" si="2"/>
        <v>0.48255813953488375</v>
      </c>
      <c r="G12" s="90">
        <f t="shared" si="2"/>
        <v>0</v>
      </c>
      <c r="H12" s="90">
        <f t="shared" si="2"/>
        <v>0.39473684210526316</v>
      </c>
      <c r="I12" s="90">
        <f t="shared" si="2"/>
        <v>0.37931034482758619</v>
      </c>
      <c r="J12" s="90">
        <f t="shared" si="2"/>
        <v>0.52523659305993686</v>
      </c>
      <c r="K12" s="90">
        <f>SUM(K5:K11)/K14</f>
        <v>0.60483638806256601</v>
      </c>
      <c r="L12" s="90">
        <f>SUM(L5:L11)/L14</f>
        <v>0.51006711409395977</v>
      </c>
      <c r="M12" s="90">
        <f>SUM(M5:M11)/M14</f>
        <v>0.60350047303689691</v>
      </c>
      <c r="N12" s="98"/>
    </row>
    <row r="13" spans="1:14" x14ac:dyDescent="0.6">
      <c r="A13" s="7" t="s">
        <v>19</v>
      </c>
      <c r="B13" s="96">
        <v>1602</v>
      </c>
      <c r="C13" s="96">
        <v>892</v>
      </c>
      <c r="D13" s="96">
        <v>546</v>
      </c>
      <c r="E13" s="96">
        <v>107</v>
      </c>
      <c r="F13" s="96">
        <v>801</v>
      </c>
      <c r="G13" s="96">
        <v>3</v>
      </c>
      <c r="H13" s="96">
        <v>23</v>
      </c>
      <c r="I13" s="96">
        <v>144</v>
      </c>
      <c r="J13" s="96">
        <v>301</v>
      </c>
      <c r="K13" s="96">
        <f>SUM(B13:I13)</f>
        <v>4118</v>
      </c>
      <c r="L13" s="96">
        <v>73</v>
      </c>
      <c r="M13" s="89">
        <f>SUM(K13+L13)</f>
        <v>4191</v>
      </c>
      <c r="N13" s="98"/>
    </row>
    <row r="14" spans="1:14" x14ac:dyDescent="0.6">
      <c r="A14" s="10" t="s">
        <v>27</v>
      </c>
      <c r="B14" s="91">
        <f>SUM(B5:B11)+B13</f>
        <v>3969</v>
      </c>
      <c r="C14" s="91">
        <f t="shared" ref="C14:J14" si="3">SUM(C5:C11)+C13</f>
        <v>2894</v>
      </c>
      <c r="D14" s="91">
        <f t="shared" si="3"/>
        <v>1463</v>
      </c>
      <c r="E14" s="91">
        <f t="shared" si="3"/>
        <v>274</v>
      </c>
      <c r="F14" s="91">
        <f t="shared" si="3"/>
        <v>1548</v>
      </c>
      <c r="G14" s="91">
        <f t="shared" si="3"/>
        <v>3</v>
      </c>
      <c r="H14" s="91">
        <f t="shared" si="3"/>
        <v>38</v>
      </c>
      <c r="I14" s="91">
        <f t="shared" si="3"/>
        <v>232</v>
      </c>
      <c r="J14" s="91">
        <f t="shared" si="3"/>
        <v>634</v>
      </c>
      <c r="K14" s="91">
        <f>SUM(K5:K11)+K13</f>
        <v>10421</v>
      </c>
      <c r="L14" s="91">
        <f>SUM(L5:L11)+L13</f>
        <v>149</v>
      </c>
      <c r="M14" s="91">
        <f t="shared" ref="M14" si="4">SUM(M5:M11)+M13</f>
        <v>10570</v>
      </c>
      <c r="N14" s="98"/>
    </row>
    <row r="15" spans="1:14" x14ac:dyDescent="0.6">
      <c r="A15" s="7" t="s">
        <v>20</v>
      </c>
      <c r="B15" s="96">
        <v>367</v>
      </c>
      <c r="C15" s="96">
        <v>312</v>
      </c>
      <c r="D15" s="96">
        <v>492</v>
      </c>
      <c r="E15" s="96">
        <v>10</v>
      </c>
      <c r="F15" s="96">
        <v>24</v>
      </c>
      <c r="G15" s="97">
        <v>0</v>
      </c>
      <c r="H15" s="96">
        <v>1</v>
      </c>
      <c r="I15" s="96">
        <v>10</v>
      </c>
      <c r="J15" s="96">
        <v>24</v>
      </c>
      <c r="K15" s="96">
        <f>SUM(B15:I15)</f>
        <v>1216</v>
      </c>
      <c r="L15" s="96">
        <v>81</v>
      </c>
      <c r="M15" s="89">
        <f>SUM(K15+L15)</f>
        <v>1297</v>
      </c>
      <c r="N15" s="98"/>
    </row>
    <row r="16" spans="1:14" x14ac:dyDescent="0.6">
      <c r="A16" s="7" t="s">
        <v>21</v>
      </c>
      <c r="B16" s="96">
        <v>225</v>
      </c>
      <c r="C16" s="96">
        <v>152</v>
      </c>
      <c r="D16" s="96">
        <v>80</v>
      </c>
      <c r="E16" s="96">
        <v>12</v>
      </c>
      <c r="F16" s="96">
        <v>71</v>
      </c>
      <c r="G16" s="96">
        <v>1</v>
      </c>
      <c r="H16" s="96">
        <v>3</v>
      </c>
      <c r="I16" s="96">
        <v>11</v>
      </c>
      <c r="J16" s="96">
        <v>34</v>
      </c>
      <c r="K16" s="96">
        <f>SUM(B16:I16)</f>
        <v>555</v>
      </c>
      <c r="L16" s="96">
        <v>173</v>
      </c>
      <c r="M16" s="89">
        <f>SUM(K16+L16)</f>
        <v>728</v>
      </c>
      <c r="N16" s="98"/>
    </row>
    <row r="17" spans="1:14" x14ac:dyDescent="0.6">
      <c r="A17" s="15" t="s">
        <v>22</v>
      </c>
      <c r="B17" s="92">
        <f>SUM(B14:B16)</f>
        <v>4561</v>
      </c>
      <c r="C17" s="92">
        <f t="shared" ref="C17:H17" si="5">SUM(C14:C16)</f>
        <v>3358</v>
      </c>
      <c r="D17" s="92">
        <f t="shared" si="5"/>
        <v>2035</v>
      </c>
      <c r="E17" s="92">
        <f t="shared" si="5"/>
        <v>296</v>
      </c>
      <c r="F17" s="92">
        <f t="shared" si="5"/>
        <v>1643</v>
      </c>
      <c r="G17" s="92">
        <f t="shared" si="5"/>
        <v>4</v>
      </c>
      <c r="H17" s="92">
        <f t="shared" si="5"/>
        <v>42</v>
      </c>
      <c r="I17" s="92">
        <f>SUM(I14:I16)</f>
        <v>253</v>
      </c>
      <c r="J17" s="92">
        <f>SUM(J14:J16)</f>
        <v>692</v>
      </c>
      <c r="K17" s="92">
        <f>SUM(K14:K16)</f>
        <v>12192</v>
      </c>
      <c r="L17" s="92">
        <f>SUM(L14:L16)</f>
        <v>403</v>
      </c>
      <c r="M17" s="92">
        <f>SUM(M14:M16)</f>
        <v>12595</v>
      </c>
      <c r="N17" s="98"/>
    </row>
    <row r="18" spans="1:14" x14ac:dyDescent="0.6">
      <c r="A18" s="55" t="s">
        <v>23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8"/>
    </row>
    <row r="19" spans="1:14" x14ac:dyDescent="0.6">
      <c r="A19" s="7" t="s">
        <v>12</v>
      </c>
      <c r="B19" s="96">
        <v>1</v>
      </c>
      <c r="C19" s="97">
        <v>0</v>
      </c>
      <c r="D19" s="96">
        <v>1</v>
      </c>
      <c r="E19" s="96">
        <v>3</v>
      </c>
      <c r="F19" s="97">
        <v>0</v>
      </c>
      <c r="G19" s="97">
        <v>0</v>
      </c>
      <c r="H19" s="96">
        <v>1</v>
      </c>
      <c r="I19" s="97">
        <v>0</v>
      </c>
      <c r="J19" s="97"/>
      <c r="K19" s="96">
        <f>SUM(B19:I19)</f>
        <v>6</v>
      </c>
      <c r="L19" s="97"/>
      <c r="M19" s="89">
        <f t="shared" ref="M19:M25" si="6">SUM(K19+L19)</f>
        <v>6</v>
      </c>
      <c r="N19" s="98"/>
    </row>
    <row r="20" spans="1:14" x14ac:dyDescent="0.6">
      <c r="A20" s="7" t="s">
        <v>13</v>
      </c>
      <c r="B20" s="96">
        <v>23</v>
      </c>
      <c r="C20" s="96">
        <v>17</v>
      </c>
      <c r="D20" s="96">
        <v>65</v>
      </c>
      <c r="E20" s="96">
        <v>39</v>
      </c>
      <c r="F20" s="96">
        <v>29</v>
      </c>
      <c r="G20" s="96">
        <v>16</v>
      </c>
      <c r="H20" s="96">
        <v>1</v>
      </c>
      <c r="I20" s="96">
        <v>3</v>
      </c>
      <c r="J20" s="97"/>
      <c r="K20" s="96">
        <f t="shared" ref="K20:K24" si="7">SUM(B20:I20)</f>
        <v>193</v>
      </c>
      <c r="L20" s="96">
        <v>12</v>
      </c>
      <c r="M20" s="89">
        <f t="shared" si="6"/>
        <v>205</v>
      </c>
      <c r="N20" s="98"/>
    </row>
    <row r="21" spans="1:14" x14ac:dyDescent="0.6">
      <c r="A21" s="7" t="s">
        <v>14</v>
      </c>
      <c r="B21" s="96">
        <v>29</v>
      </c>
      <c r="C21" s="96">
        <v>5</v>
      </c>
      <c r="D21" s="96">
        <v>51</v>
      </c>
      <c r="E21" s="96">
        <v>115</v>
      </c>
      <c r="F21" s="96">
        <v>38</v>
      </c>
      <c r="G21" s="96">
        <v>25</v>
      </c>
      <c r="H21" s="96">
        <v>11</v>
      </c>
      <c r="I21" s="96">
        <v>3</v>
      </c>
      <c r="J21" s="97"/>
      <c r="K21" s="96">
        <f t="shared" si="7"/>
        <v>277</v>
      </c>
      <c r="L21" s="96">
        <v>16</v>
      </c>
      <c r="M21" s="89">
        <f t="shared" si="6"/>
        <v>293</v>
      </c>
      <c r="N21" s="98"/>
    </row>
    <row r="22" spans="1:14" x14ac:dyDescent="0.6">
      <c r="A22" s="7" t="s">
        <v>15</v>
      </c>
      <c r="B22" s="96">
        <v>50</v>
      </c>
      <c r="C22" s="96">
        <v>11</v>
      </c>
      <c r="D22" s="96">
        <v>30</v>
      </c>
      <c r="E22" s="96">
        <v>112</v>
      </c>
      <c r="F22" s="96">
        <v>22</v>
      </c>
      <c r="G22" s="96">
        <v>18</v>
      </c>
      <c r="H22" s="96">
        <v>7</v>
      </c>
      <c r="I22" s="96">
        <v>9</v>
      </c>
      <c r="J22" s="97"/>
      <c r="K22" s="96">
        <f t="shared" si="7"/>
        <v>259</v>
      </c>
      <c r="L22" s="96">
        <v>9</v>
      </c>
      <c r="M22" s="89">
        <f t="shared" si="6"/>
        <v>268</v>
      </c>
      <c r="N22" s="98"/>
    </row>
    <row r="23" spans="1:14" x14ac:dyDescent="0.6">
      <c r="A23" s="7" t="s">
        <v>16</v>
      </c>
      <c r="B23" s="97">
        <v>0</v>
      </c>
      <c r="C23" s="97">
        <v>0</v>
      </c>
      <c r="D23" s="96">
        <v>1</v>
      </c>
      <c r="E23" s="96">
        <v>8</v>
      </c>
      <c r="F23" s="96">
        <v>2</v>
      </c>
      <c r="G23" s="97">
        <v>0</v>
      </c>
      <c r="H23" s="97">
        <v>0</v>
      </c>
      <c r="I23" s="97">
        <v>0</v>
      </c>
      <c r="J23" s="97"/>
      <c r="K23" s="96">
        <f t="shared" si="7"/>
        <v>11</v>
      </c>
      <c r="L23" s="96">
        <v>1</v>
      </c>
      <c r="M23" s="89">
        <f t="shared" si="6"/>
        <v>12</v>
      </c>
      <c r="N23" s="98"/>
    </row>
    <row r="24" spans="1:14" x14ac:dyDescent="0.6">
      <c r="A24" s="7" t="s">
        <v>17</v>
      </c>
      <c r="B24" s="97">
        <v>0</v>
      </c>
      <c r="C24" s="97">
        <v>0</v>
      </c>
      <c r="D24" s="97">
        <v>0</v>
      </c>
      <c r="E24" s="96">
        <v>1</v>
      </c>
      <c r="F24" s="97">
        <v>0</v>
      </c>
      <c r="G24" s="97">
        <v>0</v>
      </c>
      <c r="H24" s="97">
        <v>0</v>
      </c>
      <c r="I24" s="97">
        <v>0</v>
      </c>
      <c r="J24" s="97"/>
      <c r="K24" s="96">
        <f t="shared" si="7"/>
        <v>1</v>
      </c>
      <c r="L24" s="97">
        <v>0</v>
      </c>
      <c r="M24" s="89">
        <f t="shared" si="6"/>
        <v>1</v>
      </c>
      <c r="N24" s="98"/>
    </row>
    <row r="25" spans="1:14" x14ac:dyDescent="0.6">
      <c r="A25" s="7" t="s">
        <v>18</v>
      </c>
      <c r="B25" s="96">
        <v>22</v>
      </c>
      <c r="C25" s="96">
        <v>2</v>
      </c>
      <c r="D25" s="96">
        <v>7</v>
      </c>
      <c r="E25" s="96">
        <v>29</v>
      </c>
      <c r="F25" s="96">
        <v>5</v>
      </c>
      <c r="G25" s="96">
        <v>5</v>
      </c>
      <c r="H25" s="96">
        <v>3</v>
      </c>
      <c r="I25" s="96">
        <v>4</v>
      </c>
      <c r="J25" s="96"/>
      <c r="K25" s="96">
        <f>SUM(B25:J25)</f>
        <v>77</v>
      </c>
      <c r="L25" s="96">
        <v>6</v>
      </c>
      <c r="M25" s="89">
        <f t="shared" si="6"/>
        <v>83</v>
      </c>
      <c r="N25" s="98"/>
    </row>
    <row r="26" spans="1:14" x14ac:dyDescent="0.6">
      <c r="A26" s="10" t="s">
        <v>26</v>
      </c>
      <c r="B26" s="90">
        <f>SUM(B19:B25)/B28</f>
        <v>0.25614754098360654</v>
      </c>
      <c r="C26" s="90">
        <f t="shared" ref="C26" si="8">SUM(C19:C25)/C28</f>
        <v>0.26315789473684209</v>
      </c>
      <c r="D26" s="90">
        <f t="shared" ref="D26" si="9">SUM(D19:D25)/D28</f>
        <v>0.42817679558011051</v>
      </c>
      <c r="E26" s="90">
        <f t="shared" ref="E26" si="10">SUM(E19:E25)/E28</f>
        <v>0.34572072072072074</v>
      </c>
      <c r="F26" s="90">
        <f t="shared" ref="F26" si="11">SUM(F19:F25)/F28</f>
        <v>0.30094043887147337</v>
      </c>
      <c r="G26" s="90">
        <f t="shared" ref="G26" si="12">SUM(G19:G25)/G28</f>
        <v>0.27947598253275108</v>
      </c>
      <c r="H26" s="90">
        <f t="shared" ref="H26" si="13">SUM(H19:H25)/H28</f>
        <v>0.19491525423728814</v>
      </c>
      <c r="I26" s="90">
        <f t="shared" ref="I26" si="14">SUM(I19:I25)/I28</f>
        <v>0.22619047619047619</v>
      </c>
      <c r="J26" s="90"/>
      <c r="K26" s="90">
        <f>SUM(K19:K25)/K28</f>
        <v>0.31438382296833267</v>
      </c>
      <c r="L26" s="90">
        <f>SUM(L19:L25)/L28</f>
        <v>0.36974789915966388</v>
      </c>
      <c r="M26" s="90">
        <f>SUM(M19:M25)/M28</f>
        <v>0.31678832116788319</v>
      </c>
      <c r="N26" s="98"/>
    </row>
    <row r="27" spans="1:14" x14ac:dyDescent="0.6">
      <c r="A27" s="7" t="s">
        <v>19</v>
      </c>
      <c r="B27" s="96">
        <v>363</v>
      </c>
      <c r="C27" s="96">
        <v>98</v>
      </c>
      <c r="D27" s="96">
        <v>207</v>
      </c>
      <c r="E27" s="96">
        <v>581</v>
      </c>
      <c r="F27" s="96">
        <v>223</v>
      </c>
      <c r="G27" s="96">
        <v>165</v>
      </c>
      <c r="H27" s="96">
        <v>95</v>
      </c>
      <c r="I27" s="96">
        <v>65</v>
      </c>
      <c r="J27" s="96"/>
      <c r="K27" s="96">
        <f>SUM(B27:J27)</f>
        <v>1797</v>
      </c>
      <c r="L27" s="89">
        <v>75</v>
      </c>
      <c r="M27" s="89">
        <f>SUM(K27+L27)</f>
        <v>1872</v>
      </c>
      <c r="N27" s="98"/>
    </row>
    <row r="28" spans="1:14" x14ac:dyDescent="0.6">
      <c r="A28" s="10" t="s">
        <v>27</v>
      </c>
      <c r="B28" s="91">
        <f t="shared" ref="B28:I28" si="15">SUM(B19:B25)+B27</f>
        <v>488</v>
      </c>
      <c r="C28" s="91">
        <f t="shared" si="15"/>
        <v>133</v>
      </c>
      <c r="D28" s="91">
        <f t="shared" si="15"/>
        <v>362</v>
      </c>
      <c r="E28" s="91">
        <f t="shared" si="15"/>
        <v>888</v>
      </c>
      <c r="F28" s="91">
        <f t="shared" si="15"/>
        <v>319</v>
      </c>
      <c r="G28" s="91">
        <f t="shared" si="15"/>
        <v>229</v>
      </c>
      <c r="H28" s="91">
        <f t="shared" si="15"/>
        <v>118</v>
      </c>
      <c r="I28" s="91">
        <f t="shared" si="15"/>
        <v>84</v>
      </c>
      <c r="J28" s="91"/>
      <c r="K28" s="91">
        <f t="shared" ref="K28:L28" si="16">SUM(K19:K25)+K27</f>
        <v>2621</v>
      </c>
      <c r="L28" s="91">
        <f t="shared" si="16"/>
        <v>119</v>
      </c>
      <c r="M28" s="91">
        <f t="shared" ref="M28" si="17">SUM(M19:M25)+M27</f>
        <v>2740</v>
      </c>
      <c r="N28" s="98"/>
    </row>
    <row r="29" spans="1:14" x14ac:dyDescent="0.6">
      <c r="A29" s="7" t="s">
        <v>20</v>
      </c>
      <c r="B29" s="96">
        <v>32</v>
      </c>
      <c r="C29" s="96">
        <v>124</v>
      </c>
      <c r="D29" s="96">
        <v>137</v>
      </c>
      <c r="E29" s="96">
        <v>33</v>
      </c>
      <c r="F29" s="96">
        <v>19</v>
      </c>
      <c r="G29" s="96">
        <v>67</v>
      </c>
      <c r="H29" s="96">
        <v>7</v>
      </c>
      <c r="I29" s="96">
        <v>6</v>
      </c>
      <c r="J29" s="96"/>
      <c r="K29" s="96">
        <f>SUM(B29:J29)</f>
        <v>425</v>
      </c>
      <c r="L29" s="96">
        <v>29</v>
      </c>
      <c r="M29" s="89">
        <f>SUM(K29+L29)</f>
        <v>454</v>
      </c>
      <c r="N29" s="98"/>
    </row>
    <row r="30" spans="1:14" x14ac:dyDescent="0.6">
      <c r="A30" s="7" t="s">
        <v>21</v>
      </c>
      <c r="B30" s="96">
        <v>16</v>
      </c>
      <c r="C30" s="96">
        <v>8</v>
      </c>
      <c r="D30" s="96">
        <v>11</v>
      </c>
      <c r="E30" s="96">
        <v>19</v>
      </c>
      <c r="F30" s="96">
        <v>11</v>
      </c>
      <c r="G30" s="96">
        <v>10</v>
      </c>
      <c r="H30" s="96">
        <v>4</v>
      </c>
      <c r="I30" s="96">
        <v>4</v>
      </c>
      <c r="J30" s="96"/>
      <c r="K30" s="96">
        <f>SUM(B30:J30)</f>
        <v>83</v>
      </c>
      <c r="L30" s="96">
        <v>117</v>
      </c>
      <c r="M30" s="89">
        <f>SUM(K30+L30)</f>
        <v>200</v>
      </c>
      <c r="N30" s="98"/>
    </row>
    <row r="31" spans="1:14" x14ac:dyDescent="0.6">
      <c r="A31" s="15" t="s">
        <v>22</v>
      </c>
      <c r="B31" s="92">
        <f>SUM(B28:B30)</f>
        <v>536</v>
      </c>
      <c r="C31" s="92">
        <f t="shared" ref="C31" si="18">SUM(C28:C30)</f>
        <v>265</v>
      </c>
      <c r="D31" s="92">
        <f t="shared" ref="D31" si="19">SUM(D28:D30)</f>
        <v>510</v>
      </c>
      <c r="E31" s="92">
        <f t="shared" ref="E31" si="20">SUM(E28:E30)</f>
        <v>940</v>
      </c>
      <c r="F31" s="92">
        <f t="shared" ref="F31" si="21">SUM(F28:F30)</f>
        <v>349</v>
      </c>
      <c r="G31" s="92">
        <f t="shared" ref="G31" si="22">SUM(G28:G30)</f>
        <v>306</v>
      </c>
      <c r="H31" s="92">
        <f t="shared" ref="H31" si="23">SUM(H28:H30)</f>
        <v>129</v>
      </c>
      <c r="I31" s="92">
        <f>SUM(I28:I30)</f>
        <v>94</v>
      </c>
      <c r="J31" s="92"/>
      <c r="K31" s="92">
        <f>SUM(K28:K30)</f>
        <v>3129</v>
      </c>
      <c r="L31" s="92">
        <f>SUM(L28:L30)</f>
        <v>265</v>
      </c>
      <c r="M31" s="92">
        <f>SUM(M28:M30)</f>
        <v>3394</v>
      </c>
      <c r="N31" s="98"/>
    </row>
    <row r="32" spans="1:14" x14ac:dyDescent="0.6">
      <c r="A32" s="55" t="s">
        <v>24</v>
      </c>
      <c r="B32" s="94"/>
      <c r="C32" s="94"/>
      <c r="D32" s="94"/>
      <c r="E32" s="94"/>
      <c r="F32" s="94"/>
      <c r="G32" s="94"/>
      <c r="H32" s="94"/>
      <c r="I32" s="94"/>
      <c r="J32" s="94"/>
      <c r="K32" s="89"/>
      <c r="L32" s="94"/>
      <c r="M32" s="94"/>
      <c r="N32" s="98"/>
    </row>
    <row r="33" spans="1:14" x14ac:dyDescent="0.6">
      <c r="A33" s="7" t="s">
        <v>12</v>
      </c>
      <c r="B33" s="89">
        <f>B5+B19</f>
        <v>7</v>
      </c>
      <c r="C33" s="89">
        <f t="shared" ref="C33:M33" si="24">C5+C19</f>
        <v>4</v>
      </c>
      <c r="D33" s="89">
        <f t="shared" si="24"/>
        <v>5</v>
      </c>
      <c r="E33" s="89">
        <f t="shared" si="24"/>
        <v>7</v>
      </c>
      <c r="F33" s="89">
        <f t="shared" si="24"/>
        <v>2</v>
      </c>
      <c r="G33" s="89">
        <f t="shared" si="24"/>
        <v>0</v>
      </c>
      <c r="H33" s="89">
        <f t="shared" si="24"/>
        <v>1</v>
      </c>
      <c r="I33" s="89">
        <f t="shared" si="24"/>
        <v>1</v>
      </c>
      <c r="J33" s="89">
        <f t="shared" si="24"/>
        <v>0</v>
      </c>
      <c r="K33" s="89">
        <f>K5+K19</f>
        <v>27</v>
      </c>
      <c r="L33" s="89">
        <f t="shared" ref="L33:L39" si="25">L5+L19</f>
        <v>0</v>
      </c>
      <c r="M33" s="89">
        <f t="shared" si="24"/>
        <v>27</v>
      </c>
      <c r="N33" s="98"/>
    </row>
    <row r="34" spans="1:14" x14ac:dyDescent="0.6">
      <c r="A34" s="7" t="s">
        <v>13</v>
      </c>
      <c r="B34" s="89">
        <f t="shared" ref="B34:M39" si="26">B6+B20</f>
        <v>430</v>
      </c>
      <c r="C34" s="89">
        <f t="shared" si="26"/>
        <v>749</v>
      </c>
      <c r="D34" s="89">
        <f t="shared" si="26"/>
        <v>426</v>
      </c>
      <c r="E34" s="89">
        <f t="shared" si="26"/>
        <v>72</v>
      </c>
      <c r="F34" s="89">
        <f t="shared" si="26"/>
        <v>211</v>
      </c>
      <c r="G34" s="89">
        <f t="shared" si="26"/>
        <v>16</v>
      </c>
      <c r="H34" s="89">
        <f t="shared" si="26"/>
        <v>2</v>
      </c>
      <c r="I34" s="89">
        <f t="shared" si="26"/>
        <v>21</v>
      </c>
      <c r="J34" s="89">
        <f t="shared" si="26"/>
        <v>139</v>
      </c>
      <c r="K34" s="89">
        <f t="shared" si="26"/>
        <v>1927</v>
      </c>
      <c r="L34" s="89">
        <f t="shared" si="25"/>
        <v>31</v>
      </c>
      <c r="M34" s="89">
        <f t="shared" si="26"/>
        <v>1958</v>
      </c>
      <c r="N34" s="98"/>
    </row>
    <row r="35" spans="1:14" x14ac:dyDescent="0.6">
      <c r="A35" s="7" t="s">
        <v>14</v>
      </c>
      <c r="B35" s="89">
        <f t="shared" si="26"/>
        <v>830</v>
      </c>
      <c r="C35" s="89">
        <f t="shared" si="26"/>
        <v>545</v>
      </c>
      <c r="D35" s="89">
        <f t="shared" si="26"/>
        <v>296</v>
      </c>
      <c r="E35" s="89">
        <f t="shared" si="26"/>
        <v>166</v>
      </c>
      <c r="F35" s="89">
        <f t="shared" si="26"/>
        <v>316</v>
      </c>
      <c r="G35" s="89">
        <f t="shared" si="26"/>
        <v>25</v>
      </c>
      <c r="H35" s="89">
        <f t="shared" si="26"/>
        <v>17</v>
      </c>
      <c r="I35" s="89">
        <f t="shared" si="26"/>
        <v>29</v>
      </c>
      <c r="J35" s="89">
        <f t="shared" si="26"/>
        <v>52</v>
      </c>
      <c r="K35" s="89">
        <f t="shared" si="26"/>
        <v>2224</v>
      </c>
      <c r="L35" s="89">
        <f t="shared" si="25"/>
        <v>52</v>
      </c>
      <c r="M35" s="89">
        <f t="shared" si="26"/>
        <v>2276</v>
      </c>
      <c r="N35" s="98"/>
    </row>
    <row r="36" spans="1:14" x14ac:dyDescent="0.6">
      <c r="A36" s="7" t="s">
        <v>15</v>
      </c>
      <c r="B36" s="89">
        <f t="shared" si="26"/>
        <v>972</v>
      </c>
      <c r="C36" s="89">
        <f t="shared" si="26"/>
        <v>603</v>
      </c>
      <c r="D36" s="89">
        <f t="shared" si="26"/>
        <v>285</v>
      </c>
      <c r="E36" s="89">
        <f t="shared" si="26"/>
        <v>172</v>
      </c>
      <c r="F36" s="89">
        <f t="shared" si="26"/>
        <v>222</v>
      </c>
      <c r="G36" s="89">
        <f t="shared" si="26"/>
        <v>18</v>
      </c>
      <c r="H36" s="89">
        <f t="shared" si="26"/>
        <v>13</v>
      </c>
      <c r="I36" s="89">
        <f t="shared" si="26"/>
        <v>35</v>
      </c>
      <c r="J36" s="89">
        <f t="shared" si="26"/>
        <v>104</v>
      </c>
      <c r="K36" s="89">
        <f t="shared" si="26"/>
        <v>2320</v>
      </c>
      <c r="L36" s="89">
        <f t="shared" si="25"/>
        <v>27</v>
      </c>
      <c r="M36" s="89">
        <f t="shared" si="26"/>
        <v>2347</v>
      </c>
      <c r="N36" s="98"/>
    </row>
    <row r="37" spans="1:14" x14ac:dyDescent="0.6">
      <c r="A37" s="7" t="s">
        <v>16</v>
      </c>
      <c r="B37" s="89">
        <f t="shared" si="26"/>
        <v>63</v>
      </c>
      <c r="C37" s="89">
        <f t="shared" si="26"/>
        <v>42</v>
      </c>
      <c r="D37" s="89">
        <f t="shared" si="26"/>
        <v>10</v>
      </c>
      <c r="E37" s="89">
        <f t="shared" si="26"/>
        <v>14</v>
      </c>
      <c r="F37" s="89">
        <f t="shared" si="26"/>
        <v>21</v>
      </c>
      <c r="G37" s="89">
        <f t="shared" si="26"/>
        <v>0</v>
      </c>
      <c r="H37" s="89">
        <f t="shared" si="26"/>
        <v>0</v>
      </c>
      <c r="I37" s="89">
        <f t="shared" si="26"/>
        <v>3</v>
      </c>
      <c r="J37" s="89">
        <f t="shared" si="26"/>
        <v>2</v>
      </c>
      <c r="K37" s="89">
        <f t="shared" si="26"/>
        <v>153</v>
      </c>
      <c r="L37" s="89">
        <f t="shared" si="25"/>
        <v>1</v>
      </c>
      <c r="M37" s="89">
        <f t="shared" si="26"/>
        <v>154</v>
      </c>
      <c r="N37" s="98"/>
    </row>
    <row r="38" spans="1:14" x14ac:dyDescent="0.6">
      <c r="A38" s="7" t="s">
        <v>17</v>
      </c>
      <c r="B38" s="89">
        <f t="shared" si="26"/>
        <v>1</v>
      </c>
      <c r="C38" s="89">
        <f t="shared" si="26"/>
        <v>1</v>
      </c>
      <c r="D38" s="89">
        <f t="shared" si="26"/>
        <v>0</v>
      </c>
      <c r="E38" s="89">
        <f t="shared" si="26"/>
        <v>1</v>
      </c>
      <c r="F38" s="89">
        <f t="shared" si="26"/>
        <v>1</v>
      </c>
      <c r="G38" s="89">
        <f t="shared" si="26"/>
        <v>0</v>
      </c>
      <c r="H38" s="89">
        <f t="shared" si="26"/>
        <v>0</v>
      </c>
      <c r="I38" s="89">
        <f t="shared" si="26"/>
        <v>0</v>
      </c>
      <c r="J38" s="89">
        <f t="shared" si="26"/>
        <v>1</v>
      </c>
      <c r="K38" s="89">
        <f t="shared" si="26"/>
        <v>4</v>
      </c>
      <c r="L38" s="89">
        <f t="shared" si="25"/>
        <v>0</v>
      </c>
      <c r="M38" s="89">
        <f t="shared" si="26"/>
        <v>4</v>
      </c>
      <c r="N38" s="98"/>
    </row>
    <row r="39" spans="1:14" x14ac:dyDescent="0.6">
      <c r="A39" s="7" t="s">
        <v>18</v>
      </c>
      <c r="B39" s="89">
        <f t="shared" si="26"/>
        <v>189</v>
      </c>
      <c r="C39" s="89">
        <f t="shared" si="26"/>
        <v>93</v>
      </c>
      <c r="D39" s="89">
        <f t="shared" si="26"/>
        <v>50</v>
      </c>
      <c r="E39" s="89">
        <f t="shared" si="26"/>
        <v>42</v>
      </c>
      <c r="F39" s="89">
        <f t="shared" si="26"/>
        <v>70</v>
      </c>
      <c r="G39" s="89">
        <f t="shared" si="26"/>
        <v>5</v>
      </c>
      <c r="H39" s="89">
        <f t="shared" si="26"/>
        <v>5</v>
      </c>
      <c r="I39" s="89">
        <f t="shared" si="26"/>
        <v>18</v>
      </c>
      <c r="J39" s="89">
        <f t="shared" si="26"/>
        <v>35</v>
      </c>
      <c r="K39" s="89">
        <f t="shared" si="26"/>
        <v>472</v>
      </c>
      <c r="L39" s="89">
        <f t="shared" si="25"/>
        <v>9</v>
      </c>
      <c r="M39" s="89">
        <f t="shared" si="26"/>
        <v>481</v>
      </c>
      <c r="N39" s="98"/>
    </row>
    <row r="40" spans="1:14" x14ac:dyDescent="0.6">
      <c r="A40" s="10" t="s">
        <v>26</v>
      </c>
      <c r="B40" s="90">
        <f>SUM(B33:B39)/B42</f>
        <v>0.55912048463091768</v>
      </c>
      <c r="C40" s="90">
        <f t="shared" ref="C40:M40" si="27">SUM(C33:C39)/C42</f>
        <v>0.67294350842418238</v>
      </c>
      <c r="D40" s="90">
        <f t="shared" si="27"/>
        <v>0.58739726027397265</v>
      </c>
      <c r="E40" s="90">
        <f t="shared" si="27"/>
        <v>0.40791738382099829</v>
      </c>
      <c r="F40" s="90">
        <f t="shared" si="27"/>
        <v>0.45152651312265668</v>
      </c>
      <c r="G40" s="90">
        <f t="shared" si="27"/>
        <v>0.27586206896551724</v>
      </c>
      <c r="H40" s="90">
        <f t="shared" si="27"/>
        <v>0.24358974358974358</v>
      </c>
      <c r="I40" s="90">
        <f t="shared" si="27"/>
        <v>0.33860759493670883</v>
      </c>
      <c r="J40" s="90">
        <f t="shared" si="27"/>
        <v>0.52523659305993686</v>
      </c>
      <c r="K40" s="90">
        <f t="shared" si="27"/>
        <v>0.54646526606348722</v>
      </c>
      <c r="L40" s="90">
        <f>SUM(L33:L39)/L42</f>
        <v>0.44776119402985076</v>
      </c>
      <c r="M40" s="90">
        <f t="shared" si="27"/>
        <v>0.54447783621337342</v>
      </c>
      <c r="N40" s="98"/>
    </row>
    <row r="41" spans="1:14" x14ac:dyDescent="0.6">
      <c r="A41" s="7" t="s">
        <v>19</v>
      </c>
      <c r="B41" s="89">
        <f>B13+B27</f>
        <v>1965</v>
      </c>
      <c r="C41" s="89">
        <f t="shared" ref="C41:M41" si="28">C13+C27</f>
        <v>990</v>
      </c>
      <c r="D41" s="89">
        <f t="shared" si="28"/>
        <v>753</v>
      </c>
      <c r="E41" s="89">
        <f t="shared" si="28"/>
        <v>688</v>
      </c>
      <c r="F41" s="89">
        <f t="shared" si="28"/>
        <v>1024</v>
      </c>
      <c r="G41" s="89">
        <f t="shared" si="28"/>
        <v>168</v>
      </c>
      <c r="H41" s="89">
        <f t="shared" si="28"/>
        <v>118</v>
      </c>
      <c r="I41" s="89">
        <f t="shared" si="28"/>
        <v>209</v>
      </c>
      <c r="J41" s="89">
        <f t="shared" si="28"/>
        <v>301</v>
      </c>
      <c r="K41" s="89">
        <f t="shared" si="28"/>
        <v>5915</v>
      </c>
      <c r="L41" s="89">
        <f>L13+L27</f>
        <v>148</v>
      </c>
      <c r="M41" s="89">
        <f t="shared" si="28"/>
        <v>6063</v>
      </c>
      <c r="N41" s="98"/>
    </row>
    <row r="42" spans="1:14" x14ac:dyDescent="0.6">
      <c r="A42" s="10" t="s">
        <v>27</v>
      </c>
      <c r="B42" s="91">
        <f>SUM(B33:B39)+B41</f>
        <v>4457</v>
      </c>
      <c r="C42" s="91">
        <f t="shared" ref="C42:M42" si="29">SUM(C33:C39)+C41</f>
        <v>3027</v>
      </c>
      <c r="D42" s="91">
        <f t="shared" si="29"/>
        <v>1825</v>
      </c>
      <c r="E42" s="91">
        <f t="shared" si="29"/>
        <v>1162</v>
      </c>
      <c r="F42" s="91">
        <f t="shared" si="29"/>
        <v>1867</v>
      </c>
      <c r="G42" s="91">
        <f t="shared" si="29"/>
        <v>232</v>
      </c>
      <c r="H42" s="91">
        <f t="shared" si="29"/>
        <v>156</v>
      </c>
      <c r="I42" s="91">
        <f t="shared" si="29"/>
        <v>316</v>
      </c>
      <c r="J42" s="91">
        <f t="shared" si="29"/>
        <v>634</v>
      </c>
      <c r="K42" s="91">
        <f t="shared" si="29"/>
        <v>13042</v>
      </c>
      <c r="L42" s="91">
        <f>SUM(L33:L39)+L41</f>
        <v>268</v>
      </c>
      <c r="M42" s="91">
        <f t="shared" si="29"/>
        <v>13310</v>
      </c>
      <c r="N42" s="98"/>
    </row>
    <row r="43" spans="1:14" x14ac:dyDescent="0.6">
      <c r="A43" s="7" t="s">
        <v>20</v>
      </c>
      <c r="B43" s="89">
        <f>B15+B29</f>
        <v>399</v>
      </c>
      <c r="C43" s="89">
        <f t="shared" ref="C43:M44" si="30">C15+C29</f>
        <v>436</v>
      </c>
      <c r="D43" s="89">
        <f t="shared" si="30"/>
        <v>629</v>
      </c>
      <c r="E43" s="89">
        <f t="shared" si="30"/>
        <v>43</v>
      </c>
      <c r="F43" s="89">
        <f t="shared" si="30"/>
        <v>43</v>
      </c>
      <c r="G43" s="89">
        <f t="shared" si="30"/>
        <v>67</v>
      </c>
      <c r="H43" s="89">
        <f t="shared" si="30"/>
        <v>8</v>
      </c>
      <c r="I43" s="89">
        <f t="shared" si="30"/>
        <v>16</v>
      </c>
      <c r="J43" s="89">
        <f t="shared" si="30"/>
        <v>24</v>
      </c>
      <c r="K43" s="89">
        <f t="shared" si="30"/>
        <v>1641</v>
      </c>
      <c r="L43" s="89">
        <f>L15+L29</f>
        <v>110</v>
      </c>
      <c r="M43" s="89">
        <f t="shared" si="30"/>
        <v>1751</v>
      </c>
      <c r="N43" s="98"/>
    </row>
    <row r="44" spans="1:14" x14ac:dyDescent="0.6">
      <c r="A44" s="7" t="s">
        <v>21</v>
      </c>
      <c r="B44" s="89">
        <f>B16+B30</f>
        <v>241</v>
      </c>
      <c r="C44" s="89">
        <f t="shared" si="30"/>
        <v>160</v>
      </c>
      <c r="D44" s="89">
        <f t="shared" si="30"/>
        <v>91</v>
      </c>
      <c r="E44" s="89">
        <f t="shared" si="30"/>
        <v>31</v>
      </c>
      <c r="F44" s="89">
        <f t="shared" si="30"/>
        <v>82</v>
      </c>
      <c r="G44" s="89">
        <f t="shared" si="30"/>
        <v>11</v>
      </c>
      <c r="H44" s="89">
        <f t="shared" si="30"/>
        <v>7</v>
      </c>
      <c r="I44" s="89">
        <f t="shared" si="30"/>
        <v>15</v>
      </c>
      <c r="J44" s="89">
        <f t="shared" si="30"/>
        <v>34</v>
      </c>
      <c r="K44" s="89">
        <f t="shared" si="30"/>
        <v>638</v>
      </c>
      <c r="L44" s="89">
        <f>L16+L30</f>
        <v>290</v>
      </c>
      <c r="M44" s="89">
        <f t="shared" si="30"/>
        <v>928</v>
      </c>
      <c r="N44" s="98"/>
    </row>
    <row r="45" spans="1:14" x14ac:dyDescent="0.6">
      <c r="A45" s="13" t="s">
        <v>10</v>
      </c>
      <c r="B45" s="91">
        <f>B42+B43+B44</f>
        <v>5097</v>
      </c>
      <c r="C45" s="91">
        <f>C42+C43+C44</f>
        <v>3623</v>
      </c>
      <c r="D45" s="91">
        <f>D42+D43+D44</f>
        <v>2545</v>
      </c>
      <c r="E45" s="91">
        <f>E42+E43+E44</f>
        <v>1236</v>
      </c>
      <c r="F45" s="91">
        <f>F42+F43+F44</f>
        <v>1992</v>
      </c>
      <c r="G45" s="91">
        <f t="shared" ref="G45:M45" si="31">G42+G43+G44</f>
        <v>310</v>
      </c>
      <c r="H45" s="91">
        <f t="shared" si="31"/>
        <v>171</v>
      </c>
      <c r="I45" s="91">
        <f>I42+I43+I44</f>
        <v>347</v>
      </c>
      <c r="J45" s="91">
        <f>J42+J43+J44</f>
        <v>692</v>
      </c>
      <c r="K45" s="91">
        <f>K42+K43+K44</f>
        <v>15321</v>
      </c>
      <c r="L45" s="91">
        <f>L42+L43+L44</f>
        <v>668</v>
      </c>
      <c r="M45" s="91">
        <f t="shared" si="31"/>
        <v>15989</v>
      </c>
      <c r="N45" s="98"/>
    </row>
    <row r="46" spans="1:14" x14ac:dyDescent="0.6">
      <c r="A46" s="14" t="s">
        <v>30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8"/>
    </row>
    <row r="47" spans="1:14" x14ac:dyDescent="0.6">
      <c r="A47" s="73" t="s">
        <v>52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8"/>
    </row>
  </sheetData>
  <pageMargins left="0.7" right="0.7" top="0.75" bottom="0.75" header="0.3" footer="0.3"/>
  <pageSetup scale="65" orientation="landscape" r:id="rId1"/>
  <headerFooter>
    <oddHeader>&amp;L&amp;"-,Bold Italic"&amp;11College Level Data&amp;C&amp;"-,Bold Italic"&amp;11Table 20 &amp;R&amp;"-,Bold Italic"&amp;11Race/Ethnicity by College</oddHeader>
    <oddFooter>&amp;L&amp;"-,Bold"&amp;11Office of Institutional Research, UMass Boston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zoomScale="110" zoomScaleNormal="110" workbookViewId="0">
      <selection activeCell="L5" sqref="L5"/>
    </sheetView>
  </sheetViews>
  <sheetFormatPr defaultColWidth="8.84765625" defaultRowHeight="15.6" x14ac:dyDescent="0.6"/>
  <cols>
    <col min="1" max="1" width="31.75" customWidth="1"/>
    <col min="2" max="2" width="9.34765625" style="3" customWidth="1"/>
    <col min="3" max="4" width="8.84765625" style="3" customWidth="1"/>
    <col min="5" max="5" width="8.09765625" style="3" customWidth="1"/>
    <col min="6" max="6" width="8.59765625" style="3" customWidth="1"/>
    <col min="7" max="7" width="6.09765625" style="3" customWidth="1"/>
    <col min="8" max="8" width="8" style="3" customWidth="1"/>
    <col min="9" max="9" width="6.84765625" style="3" customWidth="1"/>
    <col min="10" max="10" width="8" style="3" customWidth="1"/>
    <col min="11" max="11" width="6.59765625" style="3" customWidth="1"/>
    <col min="12" max="12" width="10" style="3" customWidth="1"/>
    <col min="13" max="13" width="6.34765625" style="3" customWidth="1"/>
    <col min="14" max="14" width="7.84765625" style="3" customWidth="1"/>
    <col min="15" max="16" width="9" style="3"/>
  </cols>
  <sheetData>
    <row r="1" spans="1:16" ht="18.3" x14ac:dyDescent="0.7">
      <c r="A1" s="2" t="s">
        <v>42</v>
      </c>
    </row>
    <row r="2" spans="1:16" x14ac:dyDescent="0.6">
      <c r="B2" s="4"/>
      <c r="C2"/>
      <c r="D2"/>
      <c r="E2"/>
      <c r="F2"/>
      <c r="G2"/>
      <c r="H2"/>
      <c r="I2"/>
      <c r="J2"/>
      <c r="K2"/>
      <c r="L2"/>
      <c r="M2"/>
      <c r="N2"/>
    </row>
    <row r="3" spans="1:16" ht="43.8" thickBot="1" x14ac:dyDescent="0.65">
      <c r="A3" s="17"/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29</v>
      </c>
      <c r="L3" s="19" t="s">
        <v>25</v>
      </c>
      <c r="M3" s="19" t="s">
        <v>9</v>
      </c>
      <c r="N3" s="19" t="s">
        <v>10</v>
      </c>
      <c r="O3" s="5"/>
      <c r="P3" s="5"/>
    </row>
    <row r="4" spans="1:16" x14ac:dyDescent="0.6">
      <c r="A4" s="55" t="s">
        <v>11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5"/>
      <c r="P4" s="5"/>
    </row>
    <row r="5" spans="1:16" x14ac:dyDescent="0.6">
      <c r="A5" s="7" t="s">
        <v>12</v>
      </c>
      <c r="B5" s="8">
        <v>6</v>
      </c>
      <c r="C5" s="8">
        <v>2</v>
      </c>
      <c r="D5" s="8">
        <v>4</v>
      </c>
      <c r="E5" s="9">
        <v>0</v>
      </c>
      <c r="F5" s="8">
        <v>1</v>
      </c>
      <c r="G5" s="9">
        <v>0</v>
      </c>
      <c r="H5" s="9">
        <v>0</v>
      </c>
      <c r="I5" s="9">
        <v>0</v>
      </c>
      <c r="J5" s="8">
        <v>1</v>
      </c>
      <c r="K5" s="8">
        <v>0</v>
      </c>
      <c r="L5" s="8">
        <f>SUM(B5:J5)</f>
        <v>14</v>
      </c>
      <c r="M5" s="8">
        <v>1</v>
      </c>
      <c r="N5" s="8">
        <f>SUM(L5:M5)</f>
        <v>15</v>
      </c>
      <c r="O5" s="5"/>
      <c r="P5" s="5"/>
    </row>
    <row r="6" spans="1:16" x14ac:dyDescent="0.6">
      <c r="A6" s="7" t="s">
        <v>13</v>
      </c>
      <c r="B6" s="8">
        <v>412</v>
      </c>
      <c r="C6" s="8">
        <v>700</v>
      </c>
      <c r="D6" s="8">
        <v>345</v>
      </c>
      <c r="E6" s="8">
        <v>29</v>
      </c>
      <c r="F6" s="8">
        <v>169</v>
      </c>
      <c r="G6" s="9">
        <v>0</v>
      </c>
      <c r="H6" s="8">
        <v>1</v>
      </c>
      <c r="I6" s="9">
        <v>0</v>
      </c>
      <c r="J6" s="8">
        <v>14</v>
      </c>
      <c r="K6" s="8">
        <v>126</v>
      </c>
      <c r="L6" s="8">
        <f>SUM(B6:J6)</f>
        <v>1670</v>
      </c>
      <c r="M6" s="8">
        <v>20</v>
      </c>
      <c r="N6" s="8">
        <f t="shared" ref="N6:N11" si="0">SUM(L6:M6)</f>
        <v>1690</v>
      </c>
      <c r="O6" s="5"/>
      <c r="P6" s="5"/>
    </row>
    <row r="7" spans="1:16" x14ac:dyDescent="0.6">
      <c r="A7" s="7" t="s">
        <v>14</v>
      </c>
      <c r="B7" s="8">
        <v>808</v>
      </c>
      <c r="C7" s="8">
        <v>578</v>
      </c>
      <c r="D7" s="8">
        <v>210</v>
      </c>
      <c r="E7" s="8">
        <v>53</v>
      </c>
      <c r="F7" s="8">
        <v>268</v>
      </c>
      <c r="G7" s="8">
        <v>2</v>
      </c>
      <c r="H7" s="8">
        <v>5</v>
      </c>
      <c r="I7" s="9">
        <v>0</v>
      </c>
      <c r="J7" s="8">
        <v>18</v>
      </c>
      <c r="K7" s="8">
        <v>51</v>
      </c>
      <c r="L7" s="8">
        <f>SUM(B7:J7)</f>
        <v>1942</v>
      </c>
      <c r="M7" s="8">
        <v>33</v>
      </c>
      <c r="N7" s="8">
        <f t="shared" si="0"/>
        <v>1975</v>
      </c>
      <c r="O7" s="5"/>
      <c r="P7" s="5"/>
    </row>
    <row r="8" spans="1:16" x14ac:dyDescent="0.6">
      <c r="A8" s="7" t="s">
        <v>15</v>
      </c>
      <c r="B8" s="8">
        <v>896</v>
      </c>
      <c r="C8" s="8">
        <v>579</v>
      </c>
      <c r="D8" s="8">
        <v>257</v>
      </c>
      <c r="E8" s="8">
        <v>49</v>
      </c>
      <c r="F8" s="8">
        <v>195</v>
      </c>
      <c r="G8" s="9">
        <v>0</v>
      </c>
      <c r="H8" s="8">
        <v>8</v>
      </c>
      <c r="I8" s="9">
        <v>0</v>
      </c>
      <c r="J8" s="8">
        <v>35</v>
      </c>
      <c r="K8" s="8">
        <v>96</v>
      </c>
      <c r="L8" s="8">
        <f t="shared" ref="L8:L11" si="1">SUM(B8:J8)</f>
        <v>2019</v>
      </c>
      <c r="M8" s="8">
        <v>19</v>
      </c>
      <c r="N8" s="8">
        <f t="shared" si="0"/>
        <v>2038</v>
      </c>
      <c r="O8" s="5"/>
      <c r="P8" s="5"/>
    </row>
    <row r="9" spans="1:16" x14ac:dyDescent="0.6">
      <c r="A9" s="7" t="s">
        <v>16</v>
      </c>
      <c r="B9" s="8">
        <v>73</v>
      </c>
      <c r="C9" s="8">
        <v>42</v>
      </c>
      <c r="D9" s="8">
        <v>10</v>
      </c>
      <c r="E9" s="8">
        <v>5</v>
      </c>
      <c r="F9" s="8">
        <v>20</v>
      </c>
      <c r="G9" s="9">
        <v>0</v>
      </c>
      <c r="H9" s="9">
        <v>0</v>
      </c>
      <c r="I9" s="9">
        <v>0</v>
      </c>
      <c r="J9" s="8">
        <v>4</v>
      </c>
      <c r="K9" s="8">
        <v>4</v>
      </c>
      <c r="L9" s="8">
        <f t="shared" si="1"/>
        <v>154</v>
      </c>
      <c r="M9" s="8">
        <v>3</v>
      </c>
      <c r="N9" s="8">
        <f t="shared" si="0"/>
        <v>157</v>
      </c>
      <c r="O9" s="5"/>
      <c r="P9" s="5"/>
    </row>
    <row r="10" spans="1:16" x14ac:dyDescent="0.6">
      <c r="A10" s="7" t="s">
        <v>17</v>
      </c>
      <c r="B10" s="8">
        <v>1</v>
      </c>
      <c r="C10" s="9">
        <v>0</v>
      </c>
      <c r="D10" s="9">
        <v>0</v>
      </c>
      <c r="E10" s="9">
        <v>0</v>
      </c>
      <c r="F10" s="8">
        <v>2</v>
      </c>
      <c r="G10" s="9">
        <v>0</v>
      </c>
      <c r="H10" s="9">
        <v>0</v>
      </c>
      <c r="I10" s="9">
        <v>0</v>
      </c>
      <c r="J10" s="9">
        <v>0</v>
      </c>
      <c r="K10" s="8">
        <v>1</v>
      </c>
      <c r="L10" s="8">
        <f t="shared" si="1"/>
        <v>3</v>
      </c>
      <c r="M10" s="9"/>
      <c r="N10" s="8">
        <f t="shared" si="0"/>
        <v>3</v>
      </c>
      <c r="O10" s="5"/>
      <c r="P10" s="5"/>
    </row>
    <row r="11" spans="1:16" x14ac:dyDescent="0.6">
      <c r="A11" s="7" t="s">
        <v>18</v>
      </c>
      <c r="B11" s="8">
        <v>155</v>
      </c>
      <c r="C11" s="8">
        <v>105</v>
      </c>
      <c r="D11" s="8">
        <v>48</v>
      </c>
      <c r="E11" s="8">
        <v>9</v>
      </c>
      <c r="F11" s="8">
        <v>65</v>
      </c>
      <c r="G11" s="9">
        <v>0</v>
      </c>
      <c r="H11" s="8">
        <v>4</v>
      </c>
      <c r="I11" s="9">
        <v>0</v>
      </c>
      <c r="J11" s="8">
        <v>15</v>
      </c>
      <c r="K11" s="8">
        <v>26</v>
      </c>
      <c r="L11" s="8">
        <f t="shared" si="1"/>
        <v>401</v>
      </c>
      <c r="M11" s="8">
        <v>3</v>
      </c>
      <c r="N11" s="8">
        <f t="shared" si="0"/>
        <v>404</v>
      </c>
      <c r="O11" s="5"/>
      <c r="P11" s="5"/>
    </row>
    <row r="12" spans="1:16" x14ac:dyDescent="0.6">
      <c r="A12" s="10" t="s">
        <v>26</v>
      </c>
      <c r="B12" s="11">
        <f t="shared" ref="B12:K12" si="2">SUM(B5:B11)/B14</f>
        <v>0.58804402201100547</v>
      </c>
      <c r="C12" s="11">
        <f t="shared" si="2"/>
        <v>0.69387755102040816</v>
      </c>
      <c r="D12" s="11">
        <f t="shared" si="2"/>
        <v>0.62384011420413987</v>
      </c>
      <c r="E12" s="11">
        <f t="shared" si="2"/>
        <v>0.59917355371900827</v>
      </c>
      <c r="F12" s="11">
        <f t="shared" si="2"/>
        <v>0.47587574355584933</v>
      </c>
      <c r="G12" s="11">
        <f t="shared" si="2"/>
        <v>0.66666666666666663</v>
      </c>
      <c r="H12" s="11">
        <f t="shared" si="2"/>
        <v>0.46153846153846156</v>
      </c>
      <c r="I12" s="11" t="s">
        <v>44</v>
      </c>
      <c r="J12" s="11">
        <f t="shared" si="2"/>
        <v>0.36401673640167365</v>
      </c>
      <c r="K12" s="11">
        <f t="shared" si="2"/>
        <v>0.46270928462709282</v>
      </c>
      <c r="L12" s="11">
        <f>SUM(L5:L11)/L14</f>
        <v>0.60071663761379046</v>
      </c>
      <c r="M12" s="11">
        <f t="shared" ref="M12:N12" si="3">SUM(M5:M11)/M14</f>
        <v>0.47305389221556887</v>
      </c>
      <c r="N12" s="11">
        <f t="shared" si="3"/>
        <v>0.59868483751072143</v>
      </c>
      <c r="O12" s="5"/>
      <c r="P12" s="5"/>
    </row>
    <row r="13" spans="1:16" x14ac:dyDescent="0.6">
      <c r="A13" s="7" t="s">
        <v>19</v>
      </c>
      <c r="B13" s="8">
        <v>1647</v>
      </c>
      <c r="C13" s="8">
        <v>885</v>
      </c>
      <c r="D13" s="8">
        <v>527</v>
      </c>
      <c r="E13" s="8">
        <v>97</v>
      </c>
      <c r="F13" s="8">
        <v>793</v>
      </c>
      <c r="G13" s="8">
        <v>1</v>
      </c>
      <c r="H13" s="8">
        <v>21</v>
      </c>
      <c r="I13" s="9">
        <v>0</v>
      </c>
      <c r="J13" s="8">
        <v>152</v>
      </c>
      <c r="K13" s="8">
        <v>353</v>
      </c>
      <c r="L13" s="8">
        <f>SUM(B13:J13)</f>
        <v>4123</v>
      </c>
      <c r="M13" s="8">
        <v>88</v>
      </c>
      <c r="N13" s="8">
        <f>SUM(L13:M13)</f>
        <v>4211</v>
      </c>
      <c r="O13" s="5"/>
      <c r="P13" s="5"/>
    </row>
    <row r="14" spans="1:16" x14ac:dyDescent="0.6">
      <c r="A14" s="10" t="s">
        <v>27</v>
      </c>
      <c r="B14" s="12">
        <f>SUM(B5:B11)+B13</f>
        <v>3998</v>
      </c>
      <c r="C14" s="12">
        <f t="shared" ref="C14:K14" si="4">SUM(C5:C11)+C13</f>
        <v>2891</v>
      </c>
      <c r="D14" s="12">
        <f t="shared" si="4"/>
        <v>1401</v>
      </c>
      <c r="E14" s="12">
        <f t="shared" si="4"/>
        <v>242</v>
      </c>
      <c r="F14" s="12">
        <f t="shared" si="4"/>
        <v>1513</v>
      </c>
      <c r="G14" s="12">
        <f t="shared" si="4"/>
        <v>3</v>
      </c>
      <c r="H14" s="12">
        <f t="shared" si="4"/>
        <v>39</v>
      </c>
      <c r="I14" s="12">
        <f t="shared" si="4"/>
        <v>0</v>
      </c>
      <c r="J14" s="12">
        <f t="shared" si="4"/>
        <v>239</v>
      </c>
      <c r="K14" s="12">
        <f t="shared" si="4"/>
        <v>657</v>
      </c>
      <c r="L14" s="12">
        <f>SUM(L5:L11)+L13</f>
        <v>10326</v>
      </c>
      <c r="M14" s="12">
        <f>SUM(M5:M11)+M13</f>
        <v>167</v>
      </c>
      <c r="N14" s="12">
        <f t="shared" ref="N14" si="5">SUM(N5:N11)+N13</f>
        <v>10493</v>
      </c>
      <c r="O14" s="5"/>
      <c r="P14" s="5"/>
    </row>
    <row r="15" spans="1:16" x14ac:dyDescent="0.6">
      <c r="A15" s="7" t="s">
        <v>20</v>
      </c>
      <c r="B15" s="8">
        <v>405</v>
      </c>
      <c r="C15" s="8">
        <v>343</v>
      </c>
      <c r="D15" s="8">
        <v>506</v>
      </c>
      <c r="E15" s="8">
        <v>10</v>
      </c>
      <c r="F15" s="8">
        <v>27</v>
      </c>
      <c r="G15" s="9">
        <v>0</v>
      </c>
      <c r="H15" s="8">
        <v>2</v>
      </c>
      <c r="I15" s="9">
        <v>0</v>
      </c>
      <c r="J15" s="8">
        <v>16</v>
      </c>
      <c r="K15" s="8">
        <v>31</v>
      </c>
      <c r="L15" s="8">
        <f>SUM(B15:J15)</f>
        <v>1309</v>
      </c>
      <c r="M15" s="8">
        <v>75</v>
      </c>
      <c r="N15" s="8">
        <f>SUM(L15:M15)</f>
        <v>1384</v>
      </c>
      <c r="O15" s="5"/>
      <c r="P15" s="5"/>
    </row>
    <row r="16" spans="1:16" x14ac:dyDescent="0.6">
      <c r="A16" s="7" t="s">
        <v>21</v>
      </c>
      <c r="B16" s="8">
        <v>223</v>
      </c>
      <c r="C16" s="8">
        <v>162</v>
      </c>
      <c r="D16" s="8">
        <v>94</v>
      </c>
      <c r="E16" s="8">
        <v>20</v>
      </c>
      <c r="F16" s="8">
        <v>74</v>
      </c>
      <c r="G16" s="8">
        <v>2</v>
      </c>
      <c r="H16" s="8">
        <v>3</v>
      </c>
      <c r="I16" s="9">
        <v>0</v>
      </c>
      <c r="J16" s="8">
        <v>16</v>
      </c>
      <c r="K16" s="8">
        <v>33</v>
      </c>
      <c r="L16" s="8">
        <f>SUM(B16:J16)</f>
        <v>594</v>
      </c>
      <c r="M16" s="8">
        <v>243</v>
      </c>
      <c r="N16" s="8">
        <f>SUM(L16:M16)</f>
        <v>837</v>
      </c>
      <c r="O16" s="5"/>
      <c r="P16" s="5"/>
    </row>
    <row r="17" spans="1:16" x14ac:dyDescent="0.6">
      <c r="A17" s="15" t="s">
        <v>22</v>
      </c>
      <c r="B17" s="16">
        <f>SUM(B14:B16)</f>
        <v>4626</v>
      </c>
      <c r="C17" s="16">
        <f t="shared" ref="C17:K17" si="6">SUM(C14:C16)</f>
        <v>3396</v>
      </c>
      <c r="D17" s="16">
        <f t="shared" si="6"/>
        <v>2001</v>
      </c>
      <c r="E17" s="16">
        <f t="shared" si="6"/>
        <v>272</v>
      </c>
      <c r="F17" s="16">
        <f t="shared" si="6"/>
        <v>1614</v>
      </c>
      <c r="G17" s="16">
        <f t="shared" si="6"/>
        <v>5</v>
      </c>
      <c r="H17" s="16">
        <f t="shared" si="6"/>
        <v>44</v>
      </c>
      <c r="I17" s="16">
        <f t="shared" si="6"/>
        <v>0</v>
      </c>
      <c r="J17" s="16">
        <f t="shared" si="6"/>
        <v>271</v>
      </c>
      <c r="K17" s="16">
        <f t="shared" si="6"/>
        <v>721</v>
      </c>
      <c r="L17" s="16">
        <f>SUM(L14:L16)</f>
        <v>12229</v>
      </c>
      <c r="M17" s="16">
        <f>SUM(M14:M16)</f>
        <v>485</v>
      </c>
      <c r="N17" s="16">
        <f>SUM(N14:N16)</f>
        <v>12714</v>
      </c>
      <c r="O17" s="5"/>
      <c r="P17" s="5"/>
    </row>
    <row r="18" spans="1:16" x14ac:dyDescent="0.6">
      <c r="A18" s="55" t="s">
        <v>23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5"/>
      <c r="P18" s="5"/>
    </row>
    <row r="19" spans="1:16" x14ac:dyDescent="0.6">
      <c r="A19" s="7" t="s">
        <v>12</v>
      </c>
      <c r="B19" s="8">
        <v>2</v>
      </c>
      <c r="C19" s="9">
        <v>0</v>
      </c>
      <c r="D19" s="9">
        <v>0</v>
      </c>
      <c r="E19" s="8">
        <v>1</v>
      </c>
      <c r="F19" s="8">
        <v>1</v>
      </c>
      <c r="G19" s="9">
        <v>0</v>
      </c>
      <c r="H19" s="9">
        <v>0</v>
      </c>
      <c r="I19" s="9">
        <v>0</v>
      </c>
      <c r="J19" s="9">
        <v>0</v>
      </c>
      <c r="K19" s="8"/>
      <c r="L19" s="8">
        <f>SUM(B19:J19)</f>
        <v>4</v>
      </c>
      <c r="M19" s="8">
        <v>1</v>
      </c>
      <c r="N19" s="8">
        <f>SUM(L19:M19)</f>
        <v>5</v>
      </c>
      <c r="O19" s="5"/>
      <c r="P19" s="5"/>
    </row>
    <row r="20" spans="1:16" x14ac:dyDescent="0.6">
      <c r="A20" s="7" t="s">
        <v>13</v>
      </c>
      <c r="B20" s="8">
        <v>17</v>
      </c>
      <c r="C20" s="8">
        <v>21</v>
      </c>
      <c r="D20" s="8">
        <v>51</v>
      </c>
      <c r="E20" s="8">
        <v>30</v>
      </c>
      <c r="F20" s="8">
        <v>30</v>
      </c>
      <c r="G20" s="8">
        <v>9</v>
      </c>
      <c r="H20" s="8">
        <v>3</v>
      </c>
      <c r="I20" s="8">
        <v>3</v>
      </c>
      <c r="J20" s="8">
        <v>1</v>
      </c>
      <c r="K20" s="8"/>
      <c r="L20" s="8">
        <f t="shared" ref="L20:L27" si="7">SUM(B20:J20)</f>
        <v>165</v>
      </c>
      <c r="M20" s="8">
        <v>13</v>
      </c>
      <c r="N20" s="8">
        <f t="shared" ref="N20:N27" si="8">SUM(L20:M20)</f>
        <v>178</v>
      </c>
      <c r="O20" s="5"/>
      <c r="P20" s="5"/>
    </row>
    <row r="21" spans="1:16" x14ac:dyDescent="0.6">
      <c r="A21" s="7" t="s">
        <v>14</v>
      </c>
      <c r="B21" s="8">
        <v>25</v>
      </c>
      <c r="C21" s="8">
        <v>7</v>
      </c>
      <c r="D21" s="8">
        <v>37</v>
      </c>
      <c r="E21" s="8">
        <v>94</v>
      </c>
      <c r="F21" s="8">
        <v>42</v>
      </c>
      <c r="G21" s="8">
        <v>30</v>
      </c>
      <c r="H21" s="8">
        <v>11</v>
      </c>
      <c r="I21" s="8">
        <v>18</v>
      </c>
      <c r="J21" s="8">
        <v>3</v>
      </c>
      <c r="K21" s="8"/>
      <c r="L21" s="8">
        <f t="shared" si="7"/>
        <v>267</v>
      </c>
      <c r="M21" s="8">
        <v>25</v>
      </c>
      <c r="N21" s="8">
        <f t="shared" si="8"/>
        <v>292</v>
      </c>
      <c r="O21" s="5"/>
      <c r="P21" s="5"/>
    </row>
    <row r="22" spans="1:16" x14ac:dyDescent="0.6">
      <c r="A22" s="7" t="s">
        <v>15</v>
      </c>
      <c r="B22" s="8">
        <v>53</v>
      </c>
      <c r="C22" s="8">
        <v>11</v>
      </c>
      <c r="D22" s="8">
        <v>26</v>
      </c>
      <c r="E22" s="8">
        <v>91</v>
      </c>
      <c r="F22" s="8">
        <v>22</v>
      </c>
      <c r="G22" s="8">
        <v>18</v>
      </c>
      <c r="H22" s="8">
        <v>7</v>
      </c>
      <c r="I22" s="8">
        <v>25</v>
      </c>
      <c r="J22" s="8">
        <v>6</v>
      </c>
      <c r="K22" s="8"/>
      <c r="L22" s="8">
        <f t="shared" si="7"/>
        <v>259</v>
      </c>
      <c r="M22" s="8">
        <v>10</v>
      </c>
      <c r="N22" s="8">
        <f t="shared" si="8"/>
        <v>269</v>
      </c>
      <c r="O22" s="5"/>
      <c r="P22" s="5"/>
    </row>
    <row r="23" spans="1:16" x14ac:dyDescent="0.6">
      <c r="A23" s="7" t="s">
        <v>16</v>
      </c>
      <c r="B23" s="9">
        <v>0</v>
      </c>
      <c r="C23" s="9">
        <v>0</v>
      </c>
      <c r="D23" s="8">
        <v>1</v>
      </c>
      <c r="E23" s="8">
        <v>10</v>
      </c>
      <c r="F23" s="8">
        <v>3</v>
      </c>
      <c r="G23" s="9">
        <v>0</v>
      </c>
      <c r="H23" s="9">
        <v>0</v>
      </c>
      <c r="I23" s="9">
        <v>0</v>
      </c>
      <c r="J23" s="9">
        <v>0</v>
      </c>
      <c r="K23" s="8"/>
      <c r="L23" s="8">
        <f t="shared" si="7"/>
        <v>14</v>
      </c>
      <c r="M23" s="8">
        <v>2</v>
      </c>
      <c r="N23" s="8">
        <f t="shared" si="8"/>
        <v>16</v>
      </c>
      <c r="O23" s="5"/>
      <c r="P23" s="5"/>
    </row>
    <row r="24" spans="1:16" x14ac:dyDescent="0.6">
      <c r="A24" s="7" t="s">
        <v>17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8">
        <v>2</v>
      </c>
      <c r="J24" s="9">
        <v>0</v>
      </c>
      <c r="K24" s="8"/>
      <c r="L24" s="8">
        <f t="shared" si="7"/>
        <v>2</v>
      </c>
      <c r="M24" s="9">
        <v>0</v>
      </c>
      <c r="N24" s="8">
        <f t="shared" si="8"/>
        <v>2</v>
      </c>
      <c r="O24" s="5"/>
      <c r="P24" s="5"/>
    </row>
    <row r="25" spans="1:16" x14ac:dyDescent="0.6">
      <c r="A25" s="7" t="s">
        <v>18</v>
      </c>
      <c r="B25" s="8">
        <v>22</v>
      </c>
      <c r="C25" s="8">
        <v>3</v>
      </c>
      <c r="D25" s="8">
        <v>5</v>
      </c>
      <c r="E25" s="8">
        <v>14</v>
      </c>
      <c r="F25" s="8">
        <v>5</v>
      </c>
      <c r="G25" s="8">
        <v>5</v>
      </c>
      <c r="H25" s="8">
        <v>2</v>
      </c>
      <c r="I25" s="8">
        <v>3</v>
      </c>
      <c r="J25" s="8">
        <v>3</v>
      </c>
      <c r="K25" s="8"/>
      <c r="L25" s="8">
        <f t="shared" si="7"/>
        <v>62</v>
      </c>
      <c r="M25" s="8">
        <v>3</v>
      </c>
      <c r="N25" s="8">
        <f t="shared" si="8"/>
        <v>65</v>
      </c>
      <c r="O25" s="5"/>
      <c r="P25" s="5"/>
    </row>
    <row r="26" spans="1:16" x14ac:dyDescent="0.6">
      <c r="A26" s="10" t="s">
        <v>26</v>
      </c>
      <c r="B26" s="11">
        <f t="shared" ref="B26:J26" si="9">SUM(B19:B25)/B28</f>
        <v>0.2361111111111111</v>
      </c>
      <c r="C26" s="11">
        <f t="shared" si="9"/>
        <v>0.30656934306569344</v>
      </c>
      <c r="D26" s="11">
        <f t="shared" si="9"/>
        <v>0.37854889589905361</v>
      </c>
      <c r="E26" s="11">
        <f t="shared" si="9"/>
        <v>0.34883720930232559</v>
      </c>
      <c r="F26" s="11">
        <f t="shared" si="9"/>
        <v>0.31212121212121213</v>
      </c>
      <c r="G26" s="11">
        <f t="shared" si="9"/>
        <v>0.27555555555555555</v>
      </c>
      <c r="H26" s="11">
        <f t="shared" si="9"/>
        <v>0.184</v>
      </c>
      <c r="I26" s="11">
        <f t="shared" si="9"/>
        <v>0.22869955156950672</v>
      </c>
      <c r="J26" s="11">
        <f t="shared" si="9"/>
        <v>0.18571428571428572</v>
      </c>
      <c r="K26" s="11"/>
      <c r="L26" s="11">
        <f>SUM(L19:L25)/L28</f>
        <v>0.29515082092401679</v>
      </c>
      <c r="M26" s="11">
        <f t="shared" ref="M26:N26" si="10">SUM(M19:M25)/M28</f>
        <v>0.42857142857142855</v>
      </c>
      <c r="N26" s="11">
        <f t="shared" si="10"/>
        <v>0.30127504553734064</v>
      </c>
      <c r="O26" s="5"/>
      <c r="P26" s="5"/>
    </row>
    <row r="27" spans="1:16" x14ac:dyDescent="0.6">
      <c r="A27" s="7" t="s">
        <v>19</v>
      </c>
      <c r="B27" s="8">
        <v>385</v>
      </c>
      <c r="C27" s="8">
        <v>95</v>
      </c>
      <c r="D27" s="8">
        <v>197</v>
      </c>
      <c r="E27" s="8">
        <v>448</v>
      </c>
      <c r="F27" s="8">
        <v>227</v>
      </c>
      <c r="G27" s="8">
        <v>163</v>
      </c>
      <c r="H27" s="8">
        <v>102</v>
      </c>
      <c r="I27" s="8">
        <v>172</v>
      </c>
      <c r="J27" s="8">
        <v>57</v>
      </c>
      <c r="K27" s="8"/>
      <c r="L27" s="8">
        <f t="shared" si="7"/>
        <v>1846</v>
      </c>
      <c r="M27" s="8">
        <v>72</v>
      </c>
      <c r="N27" s="8">
        <f t="shared" si="8"/>
        <v>1918</v>
      </c>
      <c r="O27" s="5"/>
      <c r="P27" s="5"/>
    </row>
    <row r="28" spans="1:16" x14ac:dyDescent="0.6">
      <c r="A28" s="10" t="s">
        <v>27</v>
      </c>
      <c r="B28" s="12">
        <f>SUM(B19:B25)+B27</f>
        <v>504</v>
      </c>
      <c r="C28" s="12">
        <f t="shared" ref="C28:N28" si="11">SUM(C19:C25)+C27</f>
        <v>137</v>
      </c>
      <c r="D28" s="12">
        <f t="shared" si="11"/>
        <v>317</v>
      </c>
      <c r="E28" s="12">
        <f t="shared" si="11"/>
        <v>688</v>
      </c>
      <c r="F28" s="12">
        <f t="shared" si="11"/>
        <v>330</v>
      </c>
      <c r="G28" s="12">
        <f t="shared" si="11"/>
        <v>225</v>
      </c>
      <c r="H28" s="12">
        <f t="shared" si="11"/>
        <v>125</v>
      </c>
      <c r="I28" s="12">
        <f t="shared" si="11"/>
        <v>223</v>
      </c>
      <c r="J28" s="12">
        <f t="shared" si="11"/>
        <v>70</v>
      </c>
      <c r="K28" s="12"/>
      <c r="L28" s="12">
        <f>SUM(L19:L25)+L27</f>
        <v>2619</v>
      </c>
      <c r="M28" s="12">
        <f t="shared" si="11"/>
        <v>126</v>
      </c>
      <c r="N28" s="12">
        <f t="shared" si="11"/>
        <v>2745</v>
      </c>
      <c r="O28" s="5"/>
      <c r="P28" s="5"/>
    </row>
    <row r="29" spans="1:16" x14ac:dyDescent="0.6">
      <c r="A29" s="7" t="s">
        <v>20</v>
      </c>
      <c r="B29" s="8">
        <v>29</v>
      </c>
      <c r="C29" s="8">
        <v>123</v>
      </c>
      <c r="D29" s="8">
        <v>146</v>
      </c>
      <c r="E29" s="8">
        <v>19</v>
      </c>
      <c r="F29" s="8">
        <v>21</v>
      </c>
      <c r="G29" s="8">
        <v>73</v>
      </c>
      <c r="H29" s="8">
        <v>10</v>
      </c>
      <c r="I29" s="8">
        <v>12</v>
      </c>
      <c r="J29" s="8">
        <v>8</v>
      </c>
      <c r="K29" s="8"/>
      <c r="L29" s="8">
        <v>441</v>
      </c>
      <c r="M29" s="8">
        <v>30</v>
      </c>
      <c r="N29" s="8">
        <v>471</v>
      </c>
      <c r="O29" s="5"/>
      <c r="P29" s="5"/>
    </row>
    <row r="30" spans="1:16" x14ac:dyDescent="0.6">
      <c r="A30" s="7" t="s">
        <v>21</v>
      </c>
      <c r="B30" s="8">
        <v>22</v>
      </c>
      <c r="C30" s="8">
        <v>7</v>
      </c>
      <c r="D30" s="8">
        <v>13</v>
      </c>
      <c r="E30" s="8">
        <v>16</v>
      </c>
      <c r="F30" s="8">
        <v>14</v>
      </c>
      <c r="G30" s="8">
        <v>15</v>
      </c>
      <c r="H30" s="8">
        <v>6</v>
      </c>
      <c r="I30" s="8">
        <v>15</v>
      </c>
      <c r="J30" s="8">
        <v>3</v>
      </c>
      <c r="K30" s="8"/>
      <c r="L30" s="8">
        <v>111</v>
      </c>
      <c r="M30" s="8">
        <v>123</v>
      </c>
      <c r="N30" s="8">
        <v>234</v>
      </c>
      <c r="O30" s="5"/>
      <c r="P30" s="5"/>
    </row>
    <row r="31" spans="1:16" x14ac:dyDescent="0.6">
      <c r="A31" s="15" t="s">
        <v>22</v>
      </c>
      <c r="B31" s="16">
        <f>SUM(B28:B30)</f>
        <v>555</v>
      </c>
      <c r="C31" s="16">
        <f t="shared" ref="C31:N31" si="12">SUM(C28:C30)</f>
        <v>267</v>
      </c>
      <c r="D31" s="16">
        <f t="shared" si="12"/>
        <v>476</v>
      </c>
      <c r="E31" s="16">
        <f t="shared" si="12"/>
        <v>723</v>
      </c>
      <c r="F31" s="16">
        <f t="shared" si="12"/>
        <v>365</v>
      </c>
      <c r="G31" s="16">
        <f t="shared" si="12"/>
        <v>313</v>
      </c>
      <c r="H31" s="16">
        <f t="shared" si="12"/>
        <v>141</v>
      </c>
      <c r="I31" s="16">
        <f t="shared" si="12"/>
        <v>250</v>
      </c>
      <c r="J31" s="16">
        <f t="shared" si="12"/>
        <v>81</v>
      </c>
      <c r="K31" s="16"/>
      <c r="L31" s="16">
        <f t="shared" si="12"/>
        <v>3171</v>
      </c>
      <c r="M31" s="16">
        <f t="shared" si="12"/>
        <v>279</v>
      </c>
      <c r="N31" s="16">
        <f t="shared" si="12"/>
        <v>3450</v>
      </c>
      <c r="O31" s="5"/>
      <c r="P31" s="5"/>
    </row>
    <row r="32" spans="1:16" x14ac:dyDescent="0.6">
      <c r="A32" s="55" t="s">
        <v>24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8"/>
      <c r="M32" s="9"/>
      <c r="N32" s="9"/>
      <c r="O32" s="5"/>
      <c r="P32" s="5"/>
    </row>
    <row r="33" spans="1:16" x14ac:dyDescent="0.6">
      <c r="A33" s="7" t="s">
        <v>12</v>
      </c>
      <c r="B33" s="8">
        <f>B5+B19</f>
        <v>8</v>
      </c>
      <c r="C33" s="8">
        <f t="shared" ref="C33:N33" si="13">C5+C19</f>
        <v>2</v>
      </c>
      <c r="D33" s="8">
        <f t="shared" si="13"/>
        <v>4</v>
      </c>
      <c r="E33" s="8">
        <f t="shared" si="13"/>
        <v>1</v>
      </c>
      <c r="F33" s="8">
        <f t="shared" si="13"/>
        <v>2</v>
      </c>
      <c r="G33" s="8">
        <f t="shared" si="13"/>
        <v>0</v>
      </c>
      <c r="H33" s="8">
        <f t="shared" si="13"/>
        <v>0</v>
      </c>
      <c r="I33" s="8">
        <f t="shared" si="13"/>
        <v>0</v>
      </c>
      <c r="J33" s="8">
        <f t="shared" si="13"/>
        <v>1</v>
      </c>
      <c r="K33" s="8">
        <f t="shared" si="13"/>
        <v>0</v>
      </c>
      <c r="L33" s="8">
        <f>L5+L19</f>
        <v>18</v>
      </c>
      <c r="M33" s="8">
        <f t="shared" si="13"/>
        <v>2</v>
      </c>
      <c r="N33" s="8">
        <f t="shared" si="13"/>
        <v>20</v>
      </c>
      <c r="O33" s="5"/>
      <c r="P33" s="5"/>
    </row>
    <row r="34" spans="1:16" x14ac:dyDescent="0.6">
      <c r="A34" s="7" t="s">
        <v>13</v>
      </c>
      <c r="B34" s="8">
        <f t="shared" ref="B34:N39" si="14">B6+B20</f>
        <v>429</v>
      </c>
      <c r="C34" s="8">
        <f t="shared" si="14"/>
        <v>721</v>
      </c>
      <c r="D34" s="8">
        <f t="shared" si="14"/>
        <v>396</v>
      </c>
      <c r="E34" s="8">
        <f t="shared" si="14"/>
        <v>59</v>
      </c>
      <c r="F34" s="8">
        <f t="shared" si="14"/>
        <v>199</v>
      </c>
      <c r="G34" s="8">
        <f t="shared" si="14"/>
        <v>9</v>
      </c>
      <c r="H34" s="8">
        <f t="shared" si="14"/>
        <v>4</v>
      </c>
      <c r="I34" s="8">
        <f t="shared" si="14"/>
        <v>3</v>
      </c>
      <c r="J34" s="8">
        <f t="shared" si="14"/>
        <v>15</v>
      </c>
      <c r="K34" s="8">
        <f t="shared" si="14"/>
        <v>126</v>
      </c>
      <c r="L34" s="8">
        <f t="shared" si="14"/>
        <v>1835</v>
      </c>
      <c r="M34" s="8">
        <f t="shared" si="14"/>
        <v>33</v>
      </c>
      <c r="N34" s="8">
        <f t="shared" si="14"/>
        <v>1868</v>
      </c>
      <c r="O34" s="5"/>
      <c r="P34" s="5"/>
    </row>
    <row r="35" spans="1:16" x14ac:dyDescent="0.6">
      <c r="A35" s="7" t="s">
        <v>14</v>
      </c>
      <c r="B35" s="8">
        <f t="shared" si="14"/>
        <v>833</v>
      </c>
      <c r="C35" s="8">
        <f t="shared" si="14"/>
        <v>585</v>
      </c>
      <c r="D35" s="8">
        <f t="shared" si="14"/>
        <v>247</v>
      </c>
      <c r="E35" s="8">
        <f t="shared" si="14"/>
        <v>147</v>
      </c>
      <c r="F35" s="8">
        <f t="shared" si="14"/>
        <v>310</v>
      </c>
      <c r="G35" s="8">
        <f t="shared" si="14"/>
        <v>32</v>
      </c>
      <c r="H35" s="8">
        <f t="shared" si="14"/>
        <v>16</v>
      </c>
      <c r="I35" s="8">
        <f t="shared" si="14"/>
        <v>18</v>
      </c>
      <c r="J35" s="8">
        <f t="shared" si="14"/>
        <v>21</v>
      </c>
      <c r="K35" s="8">
        <f t="shared" si="14"/>
        <v>51</v>
      </c>
      <c r="L35" s="8">
        <f t="shared" si="14"/>
        <v>2209</v>
      </c>
      <c r="M35" s="8">
        <f t="shared" si="14"/>
        <v>58</v>
      </c>
      <c r="N35" s="8">
        <f t="shared" si="14"/>
        <v>2267</v>
      </c>
      <c r="O35" s="5"/>
      <c r="P35" s="5"/>
    </row>
    <row r="36" spans="1:16" x14ac:dyDescent="0.6">
      <c r="A36" s="7" t="s">
        <v>15</v>
      </c>
      <c r="B36" s="8">
        <f t="shared" si="14"/>
        <v>949</v>
      </c>
      <c r="C36" s="8">
        <f t="shared" si="14"/>
        <v>590</v>
      </c>
      <c r="D36" s="8">
        <f t="shared" si="14"/>
        <v>283</v>
      </c>
      <c r="E36" s="8">
        <f t="shared" si="14"/>
        <v>140</v>
      </c>
      <c r="F36" s="8">
        <f t="shared" si="14"/>
        <v>217</v>
      </c>
      <c r="G36" s="8">
        <f t="shared" si="14"/>
        <v>18</v>
      </c>
      <c r="H36" s="8">
        <f t="shared" si="14"/>
        <v>15</v>
      </c>
      <c r="I36" s="8">
        <f t="shared" si="14"/>
        <v>25</v>
      </c>
      <c r="J36" s="8">
        <f t="shared" si="14"/>
        <v>41</v>
      </c>
      <c r="K36" s="8">
        <f t="shared" si="14"/>
        <v>96</v>
      </c>
      <c r="L36" s="8">
        <f t="shared" si="14"/>
        <v>2278</v>
      </c>
      <c r="M36" s="8">
        <f t="shared" si="14"/>
        <v>29</v>
      </c>
      <c r="N36" s="8">
        <f t="shared" si="14"/>
        <v>2307</v>
      </c>
      <c r="O36" s="5"/>
      <c r="P36" s="5"/>
    </row>
    <row r="37" spans="1:16" x14ac:dyDescent="0.6">
      <c r="A37" s="7" t="s">
        <v>16</v>
      </c>
      <c r="B37" s="8">
        <f t="shared" si="14"/>
        <v>73</v>
      </c>
      <c r="C37" s="8">
        <f t="shared" si="14"/>
        <v>42</v>
      </c>
      <c r="D37" s="8">
        <f t="shared" si="14"/>
        <v>11</v>
      </c>
      <c r="E37" s="8">
        <f t="shared" si="14"/>
        <v>15</v>
      </c>
      <c r="F37" s="8">
        <f t="shared" si="14"/>
        <v>23</v>
      </c>
      <c r="G37" s="8">
        <f t="shared" si="14"/>
        <v>0</v>
      </c>
      <c r="H37" s="8">
        <f t="shared" si="14"/>
        <v>0</v>
      </c>
      <c r="I37" s="8">
        <f t="shared" si="14"/>
        <v>0</v>
      </c>
      <c r="J37" s="8">
        <f t="shared" si="14"/>
        <v>4</v>
      </c>
      <c r="K37" s="8">
        <f t="shared" si="14"/>
        <v>4</v>
      </c>
      <c r="L37" s="8">
        <f t="shared" si="14"/>
        <v>168</v>
      </c>
      <c r="M37" s="8">
        <f t="shared" si="14"/>
        <v>5</v>
      </c>
      <c r="N37" s="8">
        <f t="shared" si="14"/>
        <v>173</v>
      </c>
      <c r="O37" s="5"/>
      <c r="P37" s="5"/>
    </row>
    <row r="38" spans="1:16" x14ac:dyDescent="0.6">
      <c r="A38" s="7" t="s">
        <v>17</v>
      </c>
      <c r="B38" s="8">
        <f t="shared" si="14"/>
        <v>1</v>
      </c>
      <c r="C38" s="8">
        <f t="shared" si="14"/>
        <v>0</v>
      </c>
      <c r="D38" s="8">
        <f t="shared" si="14"/>
        <v>0</v>
      </c>
      <c r="E38" s="8">
        <f t="shared" si="14"/>
        <v>0</v>
      </c>
      <c r="F38" s="8">
        <f t="shared" si="14"/>
        <v>2</v>
      </c>
      <c r="G38" s="8">
        <f t="shared" si="14"/>
        <v>0</v>
      </c>
      <c r="H38" s="8">
        <f t="shared" si="14"/>
        <v>0</v>
      </c>
      <c r="I38" s="8">
        <f t="shared" si="14"/>
        <v>2</v>
      </c>
      <c r="J38" s="8">
        <f t="shared" si="14"/>
        <v>0</v>
      </c>
      <c r="K38" s="8">
        <f t="shared" si="14"/>
        <v>1</v>
      </c>
      <c r="L38" s="8">
        <f t="shared" si="14"/>
        <v>5</v>
      </c>
      <c r="M38" s="8">
        <f t="shared" si="14"/>
        <v>0</v>
      </c>
      <c r="N38" s="8">
        <f t="shared" si="14"/>
        <v>5</v>
      </c>
      <c r="O38" s="5"/>
      <c r="P38" s="5"/>
    </row>
    <row r="39" spans="1:16" x14ac:dyDescent="0.6">
      <c r="A39" s="7" t="s">
        <v>18</v>
      </c>
      <c r="B39" s="8">
        <f t="shared" si="14"/>
        <v>177</v>
      </c>
      <c r="C39" s="8">
        <f t="shared" si="14"/>
        <v>108</v>
      </c>
      <c r="D39" s="8">
        <f t="shared" si="14"/>
        <v>53</v>
      </c>
      <c r="E39" s="8">
        <f t="shared" si="14"/>
        <v>23</v>
      </c>
      <c r="F39" s="8">
        <f t="shared" si="14"/>
        <v>70</v>
      </c>
      <c r="G39" s="8">
        <f t="shared" si="14"/>
        <v>5</v>
      </c>
      <c r="H39" s="8">
        <f t="shared" si="14"/>
        <v>6</v>
      </c>
      <c r="I39" s="8">
        <f t="shared" si="14"/>
        <v>3</v>
      </c>
      <c r="J39" s="8">
        <f t="shared" si="14"/>
        <v>18</v>
      </c>
      <c r="K39" s="8">
        <f t="shared" si="14"/>
        <v>26</v>
      </c>
      <c r="L39" s="8">
        <f t="shared" si="14"/>
        <v>463</v>
      </c>
      <c r="M39" s="8">
        <f t="shared" si="14"/>
        <v>6</v>
      </c>
      <c r="N39" s="8">
        <f t="shared" si="14"/>
        <v>469</v>
      </c>
      <c r="O39" s="5"/>
      <c r="P39" s="5"/>
    </row>
    <row r="40" spans="1:16" x14ac:dyDescent="0.6">
      <c r="A40" s="10" t="s">
        <v>26</v>
      </c>
      <c r="B40" s="11">
        <f>SUM(B33:B39)/B42</f>
        <v>0.54864504664593516</v>
      </c>
      <c r="C40" s="11">
        <f t="shared" ref="C40:N40" si="15">SUM(C33:C39)/C42</f>
        <v>0.67635402906208719</v>
      </c>
      <c r="D40" s="11">
        <f t="shared" si="15"/>
        <v>0.57857974388824218</v>
      </c>
      <c r="E40" s="11">
        <f t="shared" si="15"/>
        <v>0.41397849462365593</v>
      </c>
      <c r="F40" s="11">
        <f t="shared" si="15"/>
        <v>0.44655453065653827</v>
      </c>
      <c r="G40" s="11">
        <f t="shared" si="15"/>
        <v>0.2807017543859649</v>
      </c>
      <c r="H40" s="11">
        <f t="shared" si="15"/>
        <v>0.25</v>
      </c>
      <c r="I40" s="11">
        <f t="shared" si="15"/>
        <v>0.22869955156950672</v>
      </c>
      <c r="J40" s="11">
        <f t="shared" si="15"/>
        <v>0.32362459546925565</v>
      </c>
      <c r="K40" s="11">
        <f t="shared" si="15"/>
        <v>0.46270928462709282</v>
      </c>
      <c r="L40" s="11">
        <f t="shared" si="15"/>
        <v>0.53889532638084203</v>
      </c>
      <c r="M40" s="11">
        <f t="shared" si="15"/>
        <v>0.4539249146757679</v>
      </c>
      <c r="N40" s="11">
        <f t="shared" si="15"/>
        <v>0.53701465478168908</v>
      </c>
      <c r="O40" s="5"/>
      <c r="P40" s="5"/>
    </row>
    <row r="41" spans="1:16" x14ac:dyDescent="0.6">
      <c r="A41" s="7" t="s">
        <v>19</v>
      </c>
      <c r="B41" s="8">
        <f>B13+B27</f>
        <v>2032</v>
      </c>
      <c r="C41" s="8">
        <f t="shared" ref="C41:N41" si="16">C13+C27</f>
        <v>980</v>
      </c>
      <c r="D41" s="8">
        <f t="shared" si="16"/>
        <v>724</v>
      </c>
      <c r="E41" s="8">
        <f t="shared" si="16"/>
        <v>545</v>
      </c>
      <c r="F41" s="8">
        <f t="shared" si="16"/>
        <v>1020</v>
      </c>
      <c r="G41" s="8">
        <f t="shared" si="16"/>
        <v>164</v>
      </c>
      <c r="H41" s="8">
        <f t="shared" si="16"/>
        <v>123</v>
      </c>
      <c r="I41" s="8">
        <f t="shared" si="16"/>
        <v>172</v>
      </c>
      <c r="J41" s="8">
        <f t="shared" si="16"/>
        <v>209</v>
      </c>
      <c r="K41" s="8">
        <f t="shared" si="16"/>
        <v>353</v>
      </c>
      <c r="L41" s="8">
        <f t="shared" si="16"/>
        <v>5969</v>
      </c>
      <c r="M41" s="8">
        <f t="shared" si="16"/>
        <v>160</v>
      </c>
      <c r="N41" s="8">
        <f t="shared" si="16"/>
        <v>6129</v>
      </c>
      <c r="O41" s="5"/>
      <c r="P41" s="5"/>
    </row>
    <row r="42" spans="1:16" x14ac:dyDescent="0.6">
      <c r="A42" s="10" t="s">
        <v>27</v>
      </c>
      <c r="B42" s="12">
        <f>SUM(B33:B39)+B41</f>
        <v>4502</v>
      </c>
      <c r="C42" s="12">
        <f t="shared" ref="C42:N42" si="17">SUM(C33:C39)+C41</f>
        <v>3028</v>
      </c>
      <c r="D42" s="12">
        <f t="shared" si="17"/>
        <v>1718</v>
      </c>
      <c r="E42" s="12">
        <f t="shared" si="17"/>
        <v>930</v>
      </c>
      <c r="F42" s="12">
        <f t="shared" si="17"/>
        <v>1843</v>
      </c>
      <c r="G42" s="12">
        <f t="shared" si="17"/>
        <v>228</v>
      </c>
      <c r="H42" s="12">
        <f t="shared" si="17"/>
        <v>164</v>
      </c>
      <c r="I42" s="12">
        <f t="shared" si="17"/>
        <v>223</v>
      </c>
      <c r="J42" s="12">
        <f t="shared" si="17"/>
        <v>309</v>
      </c>
      <c r="K42" s="12">
        <f t="shared" si="17"/>
        <v>657</v>
      </c>
      <c r="L42" s="12">
        <f>SUM(L33:L39)+L41</f>
        <v>12945</v>
      </c>
      <c r="M42" s="12">
        <f t="shared" si="17"/>
        <v>293</v>
      </c>
      <c r="N42" s="12">
        <f t="shared" si="17"/>
        <v>13238</v>
      </c>
      <c r="O42" s="5"/>
      <c r="P42" s="5"/>
    </row>
    <row r="43" spans="1:16" x14ac:dyDescent="0.6">
      <c r="A43" s="7" t="s">
        <v>20</v>
      </c>
      <c r="B43" s="8">
        <f>B15+B29</f>
        <v>434</v>
      </c>
      <c r="C43" s="8">
        <f t="shared" ref="C43:N44" si="18">C15+C29</f>
        <v>466</v>
      </c>
      <c r="D43" s="8">
        <f t="shared" si="18"/>
        <v>652</v>
      </c>
      <c r="E43" s="8">
        <f t="shared" si="18"/>
        <v>29</v>
      </c>
      <c r="F43" s="8">
        <f t="shared" si="18"/>
        <v>48</v>
      </c>
      <c r="G43" s="8">
        <f t="shared" si="18"/>
        <v>73</v>
      </c>
      <c r="H43" s="8">
        <f t="shared" si="18"/>
        <v>12</v>
      </c>
      <c r="I43" s="8">
        <f t="shared" si="18"/>
        <v>12</v>
      </c>
      <c r="J43" s="8">
        <f t="shared" si="18"/>
        <v>24</v>
      </c>
      <c r="K43" s="8">
        <f t="shared" si="18"/>
        <v>31</v>
      </c>
      <c r="L43" s="8">
        <f t="shared" si="18"/>
        <v>1750</v>
      </c>
      <c r="M43" s="8">
        <f t="shared" si="18"/>
        <v>105</v>
      </c>
      <c r="N43" s="8">
        <f t="shared" si="18"/>
        <v>1855</v>
      </c>
      <c r="O43" s="5"/>
      <c r="P43" s="5"/>
    </row>
    <row r="44" spans="1:16" x14ac:dyDescent="0.6">
      <c r="A44" s="7" t="s">
        <v>21</v>
      </c>
      <c r="B44" s="8">
        <f>B16+B30</f>
        <v>245</v>
      </c>
      <c r="C44" s="8">
        <f t="shared" si="18"/>
        <v>169</v>
      </c>
      <c r="D44" s="8">
        <f t="shared" si="18"/>
        <v>107</v>
      </c>
      <c r="E44" s="8">
        <f t="shared" si="18"/>
        <v>36</v>
      </c>
      <c r="F44" s="8">
        <f t="shared" si="18"/>
        <v>88</v>
      </c>
      <c r="G44" s="8">
        <f t="shared" si="18"/>
        <v>17</v>
      </c>
      <c r="H44" s="8">
        <f t="shared" si="18"/>
        <v>9</v>
      </c>
      <c r="I44" s="8">
        <f t="shared" si="18"/>
        <v>15</v>
      </c>
      <c r="J44" s="8">
        <f t="shared" si="18"/>
        <v>19</v>
      </c>
      <c r="K44" s="8">
        <f t="shared" si="18"/>
        <v>33</v>
      </c>
      <c r="L44" s="8">
        <f t="shared" si="18"/>
        <v>705</v>
      </c>
      <c r="M44" s="8">
        <f t="shared" si="18"/>
        <v>366</v>
      </c>
      <c r="N44" s="8">
        <f t="shared" si="18"/>
        <v>1071</v>
      </c>
      <c r="O44" s="5"/>
      <c r="P44" s="5"/>
    </row>
    <row r="45" spans="1:16" x14ac:dyDescent="0.6">
      <c r="A45" s="56" t="s">
        <v>10</v>
      </c>
      <c r="B45" s="12">
        <f>B42+B43+B44</f>
        <v>5181</v>
      </c>
      <c r="C45" s="12">
        <f>C42+C43+C44</f>
        <v>3663</v>
      </c>
      <c r="D45" s="12">
        <f>D42+D43+D44</f>
        <v>2477</v>
      </c>
      <c r="E45" s="12">
        <f>E42+E43+E44</f>
        <v>995</v>
      </c>
      <c r="F45" s="12">
        <f>F42+F43+F44</f>
        <v>1979</v>
      </c>
      <c r="G45" s="12">
        <f t="shared" ref="G45:N45" si="19">G42+G43+G44</f>
        <v>318</v>
      </c>
      <c r="H45" s="12">
        <f t="shared" si="19"/>
        <v>185</v>
      </c>
      <c r="I45" s="12">
        <f t="shared" si="19"/>
        <v>250</v>
      </c>
      <c r="J45" s="12">
        <f>J42+J43+J44</f>
        <v>352</v>
      </c>
      <c r="K45" s="12">
        <f>K42+K43+K44</f>
        <v>721</v>
      </c>
      <c r="L45" s="12">
        <f>L42+L43+L44</f>
        <v>15400</v>
      </c>
      <c r="M45" s="12">
        <f t="shared" si="19"/>
        <v>764</v>
      </c>
      <c r="N45" s="12">
        <f t="shared" si="19"/>
        <v>16164</v>
      </c>
      <c r="O45" s="5"/>
      <c r="P45" s="5"/>
    </row>
    <row r="46" spans="1:16" s="1" customFormat="1" ht="14.4" x14ac:dyDescent="0.55000000000000004">
      <c r="A46" s="14" t="s">
        <v>30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6" s="1" customFormat="1" ht="14.4" x14ac:dyDescent="0.55000000000000004">
      <c r="A47" s="73" t="s">
        <v>52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</sheetData>
  <pageMargins left="0.7" right="0.7" top="0.75" bottom="0.75" header="0.3" footer="0.3"/>
  <pageSetup scale="58" orientation="landscape" r:id="rId1"/>
  <headerFooter>
    <oddHeader>&amp;L&amp;"-,Bold"&amp;11College Level Data&amp;C&amp;"-,Bold"&amp;11Table 20&amp;R&amp;"-,Bold"&amp;11Race/Ethnicity by College</oddHeader>
    <oddFooter>&amp;L&amp;"-,Bold"&amp;11Office of Institutional Research, UMass Boston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7"/>
  <sheetViews>
    <sheetView zoomScale="110" zoomScaleNormal="110" workbookViewId="0">
      <selection activeCell="E55" sqref="E55"/>
    </sheetView>
  </sheetViews>
  <sheetFormatPr defaultColWidth="8.84765625" defaultRowHeight="15.6" x14ac:dyDescent="0.6"/>
  <cols>
    <col min="1" max="1" width="30" customWidth="1"/>
    <col min="2" max="2" width="9.34765625" style="3" customWidth="1"/>
    <col min="3" max="4" width="8.84765625" style="3" customWidth="1"/>
    <col min="5" max="5" width="8.09765625" style="3" customWidth="1"/>
    <col min="6" max="6" width="8.59765625" style="3" customWidth="1"/>
    <col min="7" max="7" width="6.09765625" style="3" customWidth="1"/>
    <col min="8" max="8" width="8" style="3" customWidth="1"/>
    <col min="9" max="9" width="5.84765625" style="3" customWidth="1"/>
    <col min="10" max="10" width="8" style="3" customWidth="1"/>
    <col min="11" max="11" width="6.59765625" style="3" customWidth="1"/>
    <col min="12" max="12" width="10" style="3" customWidth="1"/>
    <col min="13" max="13" width="6.34765625" style="3" customWidth="1"/>
    <col min="14" max="14" width="7.84765625" style="3" customWidth="1"/>
    <col min="15" max="16" width="9" style="3"/>
  </cols>
  <sheetData>
    <row r="1" spans="1:16" ht="18.3" x14ac:dyDescent="0.7">
      <c r="A1" s="2" t="s">
        <v>28</v>
      </c>
    </row>
    <row r="2" spans="1:16" x14ac:dyDescent="0.6">
      <c r="B2" s="4"/>
      <c r="C2"/>
      <c r="D2"/>
      <c r="E2"/>
      <c r="F2"/>
      <c r="G2"/>
      <c r="H2"/>
      <c r="I2"/>
      <c r="J2"/>
      <c r="K2"/>
      <c r="L2"/>
      <c r="M2"/>
      <c r="N2"/>
    </row>
    <row r="3" spans="1:16" ht="43.8" thickBot="1" x14ac:dyDescent="0.65">
      <c r="A3" s="17"/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29</v>
      </c>
      <c r="L3" s="19" t="s">
        <v>25</v>
      </c>
      <c r="M3" s="19" t="s">
        <v>9</v>
      </c>
      <c r="N3" s="19" t="s">
        <v>10</v>
      </c>
      <c r="O3" s="5"/>
      <c r="P3" s="5"/>
    </row>
    <row r="4" spans="1:16" x14ac:dyDescent="0.6">
      <c r="A4" s="55" t="s">
        <v>11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5"/>
      <c r="P4" s="5"/>
    </row>
    <row r="5" spans="1:16" x14ac:dyDescent="0.6">
      <c r="A5" s="7" t="s">
        <v>12</v>
      </c>
      <c r="B5" s="8">
        <v>8</v>
      </c>
      <c r="C5" s="8">
        <v>4</v>
      </c>
      <c r="D5" s="8">
        <v>5</v>
      </c>
      <c r="E5" s="8">
        <v>1</v>
      </c>
      <c r="F5" s="8">
        <v>2</v>
      </c>
      <c r="G5" s="9">
        <v>0</v>
      </c>
      <c r="H5" s="9">
        <v>0</v>
      </c>
      <c r="I5" s="9">
        <v>0</v>
      </c>
      <c r="J5" s="8">
        <v>2</v>
      </c>
      <c r="K5" s="8">
        <v>0</v>
      </c>
      <c r="L5" s="8">
        <f>SUM(B5:J5)</f>
        <v>22</v>
      </c>
      <c r="M5" s="9">
        <v>0</v>
      </c>
      <c r="N5" s="8">
        <f>SUM(L5:M5)</f>
        <v>22</v>
      </c>
      <c r="O5" s="5"/>
      <c r="P5" s="5"/>
    </row>
    <row r="6" spans="1:16" x14ac:dyDescent="0.6">
      <c r="A6" s="7" t="s">
        <v>13</v>
      </c>
      <c r="B6" s="8">
        <v>388</v>
      </c>
      <c r="C6" s="8">
        <v>673</v>
      </c>
      <c r="D6" s="8">
        <v>314</v>
      </c>
      <c r="E6" s="8">
        <v>21</v>
      </c>
      <c r="F6" s="8">
        <v>189</v>
      </c>
      <c r="G6" s="9">
        <v>0</v>
      </c>
      <c r="H6" s="8">
        <v>3</v>
      </c>
      <c r="I6" s="8">
        <v>2</v>
      </c>
      <c r="J6" s="8">
        <v>20</v>
      </c>
      <c r="K6" s="8">
        <v>125</v>
      </c>
      <c r="L6" s="8">
        <f t="shared" ref="L6:L11" si="0">SUM(B6:J6)</f>
        <v>1610</v>
      </c>
      <c r="M6" s="8">
        <v>15</v>
      </c>
      <c r="N6" s="8">
        <f t="shared" ref="N6:N16" si="1">SUM(L6:M6)</f>
        <v>1625</v>
      </c>
      <c r="O6" s="5"/>
      <c r="P6" s="5"/>
    </row>
    <row r="7" spans="1:16" x14ac:dyDescent="0.6">
      <c r="A7" s="7" t="s">
        <v>14</v>
      </c>
      <c r="B7" s="8">
        <v>820</v>
      </c>
      <c r="C7" s="8">
        <v>521</v>
      </c>
      <c r="D7" s="8">
        <v>207</v>
      </c>
      <c r="E7" s="8">
        <v>58</v>
      </c>
      <c r="F7" s="8">
        <v>272</v>
      </c>
      <c r="G7" s="8">
        <v>1</v>
      </c>
      <c r="H7" s="8">
        <v>4</v>
      </c>
      <c r="I7" s="9"/>
      <c r="J7" s="8">
        <v>12</v>
      </c>
      <c r="K7" s="8">
        <v>54</v>
      </c>
      <c r="L7" s="8">
        <f t="shared" si="0"/>
        <v>1895</v>
      </c>
      <c r="M7" s="8">
        <v>37</v>
      </c>
      <c r="N7" s="8">
        <f t="shared" si="1"/>
        <v>1932</v>
      </c>
      <c r="O7" s="5"/>
      <c r="P7" s="5"/>
    </row>
    <row r="8" spans="1:16" x14ac:dyDescent="0.6">
      <c r="A8" s="7" t="s">
        <v>15</v>
      </c>
      <c r="B8" s="8">
        <v>899</v>
      </c>
      <c r="C8" s="8">
        <v>507</v>
      </c>
      <c r="D8" s="8">
        <v>230</v>
      </c>
      <c r="E8" s="8">
        <v>42</v>
      </c>
      <c r="F8" s="8">
        <v>192</v>
      </c>
      <c r="G8" s="9">
        <v>0</v>
      </c>
      <c r="H8" s="8">
        <v>6</v>
      </c>
      <c r="I8" s="9">
        <v>0</v>
      </c>
      <c r="J8" s="8">
        <v>31</v>
      </c>
      <c r="K8" s="8">
        <v>88</v>
      </c>
      <c r="L8" s="8">
        <f t="shared" si="0"/>
        <v>1907</v>
      </c>
      <c r="M8" s="8">
        <v>29</v>
      </c>
      <c r="N8" s="8">
        <f t="shared" si="1"/>
        <v>1936</v>
      </c>
      <c r="O8" s="5"/>
      <c r="P8" s="5"/>
    </row>
    <row r="9" spans="1:16" x14ac:dyDescent="0.6">
      <c r="A9" s="7" t="s">
        <v>16</v>
      </c>
      <c r="B9" s="8">
        <v>64</v>
      </c>
      <c r="C9" s="8">
        <v>43</v>
      </c>
      <c r="D9" s="8">
        <v>9</v>
      </c>
      <c r="E9" s="8">
        <v>5</v>
      </c>
      <c r="F9" s="8">
        <v>17</v>
      </c>
      <c r="G9" s="9">
        <v>0</v>
      </c>
      <c r="H9" s="9">
        <v>0</v>
      </c>
      <c r="I9" s="9">
        <v>0</v>
      </c>
      <c r="J9" s="8">
        <v>4</v>
      </c>
      <c r="K9" s="8">
        <v>3</v>
      </c>
      <c r="L9" s="8">
        <f t="shared" si="0"/>
        <v>142</v>
      </c>
      <c r="M9" s="9">
        <v>0</v>
      </c>
      <c r="N9" s="8">
        <f t="shared" si="1"/>
        <v>142</v>
      </c>
      <c r="O9" s="5"/>
      <c r="P9" s="5"/>
    </row>
    <row r="10" spans="1:16" x14ac:dyDescent="0.6">
      <c r="A10" s="7" t="s">
        <v>17</v>
      </c>
      <c r="B10" s="8">
        <v>2</v>
      </c>
      <c r="C10" s="9">
        <v>0</v>
      </c>
      <c r="D10" s="9">
        <v>0</v>
      </c>
      <c r="E10" s="9">
        <v>0</v>
      </c>
      <c r="F10" s="8">
        <v>1</v>
      </c>
      <c r="G10" s="9">
        <v>0</v>
      </c>
      <c r="H10" s="9">
        <v>0</v>
      </c>
      <c r="I10" s="9">
        <v>0</v>
      </c>
      <c r="J10" s="9">
        <v>0</v>
      </c>
      <c r="K10" s="8">
        <v>1</v>
      </c>
      <c r="L10" s="8">
        <f t="shared" si="0"/>
        <v>3</v>
      </c>
      <c r="M10" s="9">
        <v>0</v>
      </c>
      <c r="N10" s="8">
        <f t="shared" si="1"/>
        <v>3</v>
      </c>
      <c r="O10" s="5"/>
      <c r="P10" s="5"/>
    </row>
    <row r="11" spans="1:16" x14ac:dyDescent="0.6">
      <c r="A11" s="7" t="s">
        <v>18</v>
      </c>
      <c r="B11" s="8">
        <v>162</v>
      </c>
      <c r="C11" s="8">
        <v>96</v>
      </c>
      <c r="D11" s="8">
        <v>41</v>
      </c>
      <c r="E11" s="8">
        <v>7</v>
      </c>
      <c r="F11" s="8">
        <v>50</v>
      </c>
      <c r="G11" s="9">
        <v>0</v>
      </c>
      <c r="H11" s="8">
        <v>3</v>
      </c>
      <c r="I11" s="9"/>
      <c r="J11" s="8">
        <v>14</v>
      </c>
      <c r="K11" s="8">
        <v>29</v>
      </c>
      <c r="L11" s="8">
        <f t="shared" si="0"/>
        <v>373</v>
      </c>
      <c r="M11" s="8">
        <v>7</v>
      </c>
      <c r="N11" s="8">
        <f t="shared" si="1"/>
        <v>380</v>
      </c>
      <c r="O11" s="5"/>
      <c r="P11" s="5"/>
    </row>
    <row r="12" spans="1:16" x14ac:dyDescent="0.6">
      <c r="A12" s="10" t="s">
        <v>26</v>
      </c>
      <c r="B12" s="11">
        <f t="shared" ref="B12:M12" si="2">SUM(B5:B11)/B14</f>
        <v>0.58662994491737608</v>
      </c>
      <c r="C12" s="11">
        <f t="shared" si="2"/>
        <v>0.68524712002972876</v>
      </c>
      <c r="D12" s="11">
        <f t="shared" si="2"/>
        <v>0.60419790104947524</v>
      </c>
      <c r="E12" s="11">
        <f t="shared" si="2"/>
        <v>0.60633484162895923</v>
      </c>
      <c r="F12" s="11">
        <f t="shared" si="2"/>
        <v>0.47162426614481406</v>
      </c>
      <c r="G12" s="11">
        <f t="shared" si="2"/>
        <v>0.33333333333333331</v>
      </c>
      <c r="H12" s="11">
        <f t="shared" si="2"/>
        <v>0.37209302325581395</v>
      </c>
      <c r="I12" s="11">
        <f t="shared" si="2"/>
        <v>1</v>
      </c>
      <c r="J12" s="11">
        <f t="shared" si="2"/>
        <v>0.36086956521739133</v>
      </c>
      <c r="K12" s="11">
        <f t="shared" si="2"/>
        <v>0.43604651162790697</v>
      </c>
      <c r="L12" s="11">
        <f t="shared" si="2"/>
        <v>0.59217988259874643</v>
      </c>
      <c r="M12" s="11">
        <f t="shared" si="2"/>
        <v>0.48087431693989069</v>
      </c>
      <c r="N12" s="11">
        <f>SUM(N5:N11)/N14</f>
        <v>0.59018956419777213</v>
      </c>
      <c r="O12" s="5"/>
      <c r="P12" s="5"/>
    </row>
    <row r="13" spans="1:16" x14ac:dyDescent="0.6">
      <c r="A13" s="7" t="s">
        <v>19</v>
      </c>
      <c r="B13" s="8">
        <v>1651</v>
      </c>
      <c r="C13" s="8">
        <v>847</v>
      </c>
      <c r="D13" s="8">
        <v>528</v>
      </c>
      <c r="E13" s="8">
        <v>87</v>
      </c>
      <c r="F13" s="8">
        <v>810</v>
      </c>
      <c r="G13" s="8">
        <v>2</v>
      </c>
      <c r="H13" s="8">
        <v>27</v>
      </c>
      <c r="I13" s="9">
        <v>0</v>
      </c>
      <c r="J13" s="8">
        <v>147</v>
      </c>
      <c r="K13" s="8">
        <v>388</v>
      </c>
      <c r="L13" s="8">
        <f t="shared" ref="L13:L24" si="3">SUM(B13:J13)</f>
        <v>4099</v>
      </c>
      <c r="M13" s="8">
        <v>95</v>
      </c>
      <c r="N13" s="8">
        <f t="shared" si="1"/>
        <v>4194</v>
      </c>
      <c r="O13" s="5"/>
      <c r="P13" s="5"/>
    </row>
    <row r="14" spans="1:16" x14ac:dyDescent="0.6">
      <c r="A14" s="10" t="s">
        <v>27</v>
      </c>
      <c r="B14" s="12">
        <f t="shared" ref="B14:M14" si="4">SUM(B5:B11)+B13</f>
        <v>3994</v>
      </c>
      <c r="C14" s="12">
        <f t="shared" si="4"/>
        <v>2691</v>
      </c>
      <c r="D14" s="12">
        <f t="shared" si="4"/>
        <v>1334</v>
      </c>
      <c r="E14" s="12">
        <f t="shared" si="4"/>
        <v>221</v>
      </c>
      <c r="F14" s="12">
        <f t="shared" si="4"/>
        <v>1533</v>
      </c>
      <c r="G14" s="12">
        <f t="shared" si="4"/>
        <v>3</v>
      </c>
      <c r="H14" s="12">
        <f t="shared" si="4"/>
        <v>43</v>
      </c>
      <c r="I14" s="12">
        <f t="shared" si="4"/>
        <v>2</v>
      </c>
      <c r="J14" s="12">
        <f t="shared" si="4"/>
        <v>230</v>
      </c>
      <c r="K14" s="12">
        <f t="shared" si="4"/>
        <v>688</v>
      </c>
      <c r="L14" s="12">
        <f t="shared" si="4"/>
        <v>10051</v>
      </c>
      <c r="M14" s="12">
        <f t="shared" si="4"/>
        <v>183</v>
      </c>
      <c r="N14" s="12">
        <f>SUM(N5:N11)+N13</f>
        <v>10234</v>
      </c>
      <c r="O14" s="5"/>
      <c r="P14" s="5"/>
    </row>
    <row r="15" spans="1:16" x14ac:dyDescent="0.6">
      <c r="A15" s="7" t="s">
        <v>20</v>
      </c>
      <c r="B15" s="8">
        <v>401</v>
      </c>
      <c r="C15" s="8">
        <v>352</v>
      </c>
      <c r="D15" s="8">
        <v>621</v>
      </c>
      <c r="E15" s="8">
        <v>13</v>
      </c>
      <c r="F15" s="8">
        <v>30</v>
      </c>
      <c r="G15" s="9">
        <v>0</v>
      </c>
      <c r="H15" s="8">
        <v>2</v>
      </c>
      <c r="I15" s="9">
        <v>0</v>
      </c>
      <c r="J15" s="8">
        <v>17</v>
      </c>
      <c r="K15" s="8">
        <v>35</v>
      </c>
      <c r="L15" s="8">
        <f>SUM(B15:J15)</f>
        <v>1436</v>
      </c>
      <c r="M15" s="8">
        <v>75</v>
      </c>
      <c r="N15" s="8">
        <f t="shared" si="1"/>
        <v>1511</v>
      </c>
      <c r="O15" s="5"/>
      <c r="P15" s="5"/>
    </row>
    <row r="16" spans="1:16" x14ac:dyDescent="0.6">
      <c r="A16" s="7" t="s">
        <v>21</v>
      </c>
      <c r="B16" s="8">
        <v>263</v>
      </c>
      <c r="C16" s="8">
        <v>181</v>
      </c>
      <c r="D16" s="8">
        <v>110</v>
      </c>
      <c r="E16" s="8">
        <v>17</v>
      </c>
      <c r="F16" s="8">
        <v>79</v>
      </c>
      <c r="G16" s="8">
        <v>2</v>
      </c>
      <c r="H16" s="8">
        <v>5</v>
      </c>
      <c r="I16" s="9">
        <v>0</v>
      </c>
      <c r="J16" s="8">
        <v>15</v>
      </c>
      <c r="K16" s="8">
        <v>40</v>
      </c>
      <c r="L16" s="8">
        <f t="shared" si="3"/>
        <v>672</v>
      </c>
      <c r="M16" s="8">
        <v>243</v>
      </c>
      <c r="N16" s="8">
        <f t="shared" si="1"/>
        <v>915</v>
      </c>
      <c r="O16" s="5"/>
      <c r="P16" s="5"/>
    </row>
    <row r="17" spans="1:16" x14ac:dyDescent="0.6">
      <c r="A17" s="15" t="s">
        <v>22</v>
      </c>
      <c r="B17" s="16">
        <f t="shared" ref="B17:M17" si="5">SUM(B14:B16)</f>
        <v>4658</v>
      </c>
      <c r="C17" s="16">
        <f t="shared" si="5"/>
        <v>3224</v>
      </c>
      <c r="D17" s="16">
        <f t="shared" si="5"/>
        <v>2065</v>
      </c>
      <c r="E17" s="16">
        <f t="shared" si="5"/>
        <v>251</v>
      </c>
      <c r="F17" s="16">
        <f t="shared" si="5"/>
        <v>1642</v>
      </c>
      <c r="G17" s="16">
        <f t="shared" si="5"/>
        <v>5</v>
      </c>
      <c r="H17" s="16">
        <f t="shared" si="5"/>
        <v>50</v>
      </c>
      <c r="I17" s="16">
        <f t="shared" si="5"/>
        <v>2</v>
      </c>
      <c r="J17" s="16">
        <f t="shared" si="5"/>
        <v>262</v>
      </c>
      <c r="K17" s="16">
        <f t="shared" si="5"/>
        <v>763</v>
      </c>
      <c r="L17" s="16">
        <f t="shared" si="5"/>
        <v>12159</v>
      </c>
      <c r="M17" s="16">
        <f t="shared" si="5"/>
        <v>501</v>
      </c>
      <c r="N17" s="16">
        <f>SUM(N14:N16)</f>
        <v>12660</v>
      </c>
      <c r="O17" s="5"/>
      <c r="P17" s="5"/>
    </row>
    <row r="18" spans="1:16" x14ac:dyDescent="0.6">
      <c r="A18" s="55" t="s">
        <v>23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5"/>
      <c r="P18" s="5"/>
    </row>
    <row r="19" spans="1:16" x14ac:dyDescent="0.6">
      <c r="A19" s="7" t="s">
        <v>12</v>
      </c>
      <c r="B19" s="8">
        <v>1</v>
      </c>
      <c r="C19" s="9">
        <v>0</v>
      </c>
      <c r="D19" s="9">
        <v>0</v>
      </c>
      <c r="E19" s="8"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8">
        <f>SUM(B19:K19)</f>
        <v>2</v>
      </c>
      <c r="M19" s="8">
        <v>1</v>
      </c>
      <c r="N19" s="8">
        <f>SUM(L19:M19)</f>
        <v>3</v>
      </c>
      <c r="O19" s="5"/>
      <c r="P19" s="5"/>
    </row>
    <row r="20" spans="1:16" x14ac:dyDescent="0.6">
      <c r="A20" s="7" t="s">
        <v>13</v>
      </c>
      <c r="B20" s="8">
        <v>19</v>
      </c>
      <c r="C20" s="8">
        <v>16</v>
      </c>
      <c r="D20" s="8">
        <v>43</v>
      </c>
      <c r="E20" s="8">
        <v>36</v>
      </c>
      <c r="F20" s="8">
        <v>24</v>
      </c>
      <c r="G20" s="8">
        <v>19</v>
      </c>
      <c r="H20" s="8">
        <v>1</v>
      </c>
      <c r="I20" s="8">
        <v>7</v>
      </c>
      <c r="J20" s="9">
        <v>0</v>
      </c>
      <c r="K20" s="9">
        <v>0</v>
      </c>
      <c r="L20" s="8">
        <f>SUM(B20:K20)</f>
        <v>165</v>
      </c>
      <c r="M20" s="8">
        <v>14</v>
      </c>
      <c r="N20" s="8">
        <f t="shared" ref="N20:N25" si="6">SUM(L20:M20)</f>
        <v>179</v>
      </c>
      <c r="O20" s="5"/>
      <c r="P20" s="5"/>
    </row>
    <row r="21" spans="1:16" x14ac:dyDescent="0.6">
      <c r="A21" s="7" t="s">
        <v>14</v>
      </c>
      <c r="B21" s="8">
        <v>34</v>
      </c>
      <c r="C21" s="8">
        <v>10</v>
      </c>
      <c r="D21" s="8">
        <v>27</v>
      </c>
      <c r="E21" s="8">
        <v>98</v>
      </c>
      <c r="F21" s="8">
        <v>43</v>
      </c>
      <c r="G21" s="8">
        <v>35</v>
      </c>
      <c r="H21" s="8">
        <v>10</v>
      </c>
      <c r="I21" s="8">
        <v>14</v>
      </c>
      <c r="J21" s="8">
        <v>4</v>
      </c>
      <c r="K21" s="8">
        <v>0</v>
      </c>
      <c r="L21" s="8">
        <f>SUM(B21:K21)</f>
        <v>275</v>
      </c>
      <c r="M21" s="8">
        <v>24</v>
      </c>
      <c r="N21" s="8">
        <f t="shared" si="6"/>
        <v>299</v>
      </c>
      <c r="O21" s="5"/>
      <c r="P21" s="5"/>
    </row>
    <row r="22" spans="1:16" x14ac:dyDescent="0.6">
      <c r="A22" s="7" t="s">
        <v>15</v>
      </c>
      <c r="B22" s="8">
        <v>53</v>
      </c>
      <c r="C22" s="8">
        <v>11</v>
      </c>
      <c r="D22" s="8">
        <v>29</v>
      </c>
      <c r="E22" s="8">
        <v>92</v>
      </c>
      <c r="F22" s="8">
        <v>23</v>
      </c>
      <c r="G22" s="8">
        <v>19</v>
      </c>
      <c r="H22" s="8">
        <v>10</v>
      </c>
      <c r="I22" s="8">
        <v>17</v>
      </c>
      <c r="J22" s="8">
        <v>7</v>
      </c>
      <c r="K22" s="8">
        <v>0</v>
      </c>
      <c r="L22" s="8">
        <f>SUM(B22:K22)</f>
        <v>261</v>
      </c>
      <c r="M22" s="8">
        <v>25</v>
      </c>
      <c r="N22" s="8">
        <f t="shared" si="6"/>
        <v>286</v>
      </c>
      <c r="O22" s="5"/>
      <c r="P22" s="5"/>
    </row>
    <row r="23" spans="1:16" x14ac:dyDescent="0.6">
      <c r="A23" s="7" t="s">
        <v>16</v>
      </c>
      <c r="B23" s="8">
        <v>2</v>
      </c>
      <c r="C23" s="8">
        <v>1</v>
      </c>
      <c r="D23" s="8">
        <v>1</v>
      </c>
      <c r="E23" s="8">
        <v>11</v>
      </c>
      <c r="F23" s="8">
        <v>5</v>
      </c>
      <c r="G23" s="8">
        <v>3</v>
      </c>
      <c r="H23" s="9">
        <v>0</v>
      </c>
      <c r="I23" s="8">
        <v>1</v>
      </c>
      <c r="J23" s="9">
        <v>0</v>
      </c>
      <c r="K23" s="9">
        <v>0</v>
      </c>
      <c r="L23" s="8">
        <f t="shared" si="3"/>
        <v>24</v>
      </c>
      <c r="M23" s="8">
        <v>4</v>
      </c>
      <c r="N23" s="8">
        <f t="shared" si="6"/>
        <v>28</v>
      </c>
      <c r="O23" s="5"/>
      <c r="P23" s="5"/>
    </row>
    <row r="24" spans="1:16" x14ac:dyDescent="0.6">
      <c r="A24" s="7" t="s">
        <v>17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8">
        <v>2</v>
      </c>
      <c r="J24" s="9">
        <v>0</v>
      </c>
      <c r="K24" s="9">
        <v>0</v>
      </c>
      <c r="L24" s="8">
        <f t="shared" si="3"/>
        <v>2</v>
      </c>
      <c r="M24" s="9">
        <v>0</v>
      </c>
      <c r="N24" s="8">
        <f t="shared" si="6"/>
        <v>2</v>
      </c>
      <c r="O24" s="5"/>
      <c r="P24" s="5"/>
    </row>
    <row r="25" spans="1:16" x14ac:dyDescent="0.6">
      <c r="A25" s="7" t="s">
        <v>18</v>
      </c>
      <c r="B25" s="8">
        <v>28</v>
      </c>
      <c r="C25" s="8">
        <v>2</v>
      </c>
      <c r="D25" s="8">
        <v>6</v>
      </c>
      <c r="E25" s="8">
        <v>16</v>
      </c>
      <c r="F25" s="8">
        <v>6</v>
      </c>
      <c r="G25" s="8">
        <v>6</v>
      </c>
      <c r="H25" s="8">
        <v>1</v>
      </c>
      <c r="I25" s="8">
        <v>4</v>
      </c>
      <c r="J25" s="8">
        <v>4</v>
      </c>
      <c r="K25" s="8">
        <v>0</v>
      </c>
      <c r="L25" s="8">
        <f>SUM(B25:K25)</f>
        <v>73</v>
      </c>
      <c r="M25" s="8">
        <v>3</v>
      </c>
      <c r="N25" s="8">
        <f t="shared" si="6"/>
        <v>76</v>
      </c>
      <c r="O25" s="5"/>
      <c r="P25" s="5"/>
    </row>
    <row r="26" spans="1:16" x14ac:dyDescent="0.6">
      <c r="A26" s="10" t="s">
        <v>26</v>
      </c>
      <c r="B26" s="11">
        <f>SUM(B19:B25)/B28</f>
        <v>0.26245210727969348</v>
      </c>
      <c r="C26" s="11">
        <f t="shared" ref="C26:N26" si="7">SUM(C19:C25)/C28</f>
        <v>0.30534351145038169</v>
      </c>
      <c r="D26" s="11">
        <f t="shared" si="7"/>
        <v>0.34527687296416937</v>
      </c>
      <c r="E26" s="11">
        <f t="shared" si="7"/>
        <v>0.34794520547945207</v>
      </c>
      <c r="F26" s="11">
        <f t="shared" si="7"/>
        <v>0.29275362318840581</v>
      </c>
      <c r="G26" s="11">
        <f t="shared" si="7"/>
        <v>0.28082191780821919</v>
      </c>
      <c r="H26" s="11">
        <f t="shared" si="7"/>
        <v>0.17741935483870969</v>
      </c>
      <c r="I26" s="11">
        <f t="shared" si="7"/>
        <v>0.19067796610169491</v>
      </c>
      <c r="J26" s="11">
        <f t="shared" si="7"/>
        <v>0.20547945205479451</v>
      </c>
      <c r="K26" s="11">
        <v>0</v>
      </c>
      <c r="L26" s="11">
        <f t="shared" si="7"/>
        <v>0.29057971014492756</v>
      </c>
      <c r="M26" s="11">
        <f t="shared" si="7"/>
        <v>0.42514970059880242</v>
      </c>
      <c r="N26" s="11">
        <f t="shared" si="7"/>
        <v>0.29825760163990434</v>
      </c>
      <c r="O26" s="5"/>
      <c r="P26" s="5"/>
    </row>
    <row r="27" spans="1:16" x14ac:dyDescent="0.6">
      <c r="A27" s="7" t="s">
        <v>19</v>
      </c>
      <c r="B27" s="8">
        <v>385</v>
      </c>
      <c r="C27" s="8">
        <v>91</v>
      </c>
      <c r="D27" s="8">
        <v>201</v>
      </c>
      <c r="E27" s="8">
        <v>476</v>
      </c>
      <c r="F27" s="8">
        <v>244</v>
      </c>
      <c r="G27" s="8">
        <v>210</v>
      </c>
      <c r="H27" s="8">
        <v>102</v>
      </c>
      <c r="I27" s="8">
        <v>191</v>
      </c>
      <c r="J27" s="8">
        <v>58</v>
      </c>
      <c r="K27" s="8">
        <v>0</v>
      </c>
      <c r="L27" s="8">
        <f>SUM(B27:K27)</f>
        <v>1958</v>
      </c>
      <c r="M27" s="8">
        <v>96</v>
      </c>
      <c r="N27" s="8">
        <f t="shared" ref="N27" si="8">SUM(L27:M27)</f>
        <v>2054</v>
      </c>
      <c r="O27" s="5"/>
      <c r="P27" s="5"/>
    </row>
    <row r="28" spans="1:16" x14ac:dyDescent="0.6">
      <c r="A28" s="10" t="s">
        <v>27</v>
      </c>
      <c r="B28" s="12">
        <f>SUM(B19:B25)+B27</f>
        <v>522</v>
      </c>
      <c r="C28" s="12">
        <f t="shared" ref="C28:N28" si="9">SUM(C19:C25)+C27</f>
        <v>131</v>
      </c>
      <c r="D28" s="12">
        <f t="shared" si="9"/>
        <v>307</v>
      </c>
      <c r="E28" s="12">
        <f t="shared" si="9"/>
        <v>730</v>
      </c>
      <c r="F28" s="12">
        <f t="shared" si="9"/>
        <v>345</v>
      </c>
      <c r="G28" s="12">
        <f t="shared" si="9"/>
        <v>292</v>
      </c>
      <c r="H28" s="12">
        <f t="shared" si="9"/>
        <v>124</v>
      </c>
      <c r="I28" s="12">
        <f t="shared" si="9"/>
        <v>236</v>
      </c>
      <c r="J28" s="12">
        <f t="shared" si="9"/>
        <v>73</v>
      </c>
      <c r="K28" s="12">
        <f t="shared" si="9"/>
        <v>0</v>
      </c>
      <c r="L28" s="12">
        <f>SUM(L19:L25)+L27</f>
        <v>2760</v>
      </c>
      <c r="M28" s="12">
        <f t="shared" si="9"/>
        <v>167</v>
      </c>
      <c r="N28" s="12">
        <f t="shared" si="9"/>
        <v>2927</v>
      </c>
      <c r="O28" s="5"/>
      <c r="P28" s="5"/>
    </row>
    <row r="29" spans="1:16" x14ac:dyDescent="0.6">
      <c r="A29" s="7" t="s">
        <v>20</v>
      </c>
      <c r="B29" s="8">
        <v>22</v>
      </c>
      <c r="C29" s="8">
        <v>148</v>
      </c>
      <c r="D29" s="8">
        <v>170</v>
      </c>
      <c r="E29" s="8">
        <v>22</v>
      </c>
      <c r="F29" s="8">
        <v>20</v>
      </c>
      <c r="G29" s="8">
        <v>70</v>
      </c>
      <c r="H29" s="8">
        <v>8</v>
      </c>
      <c r="I29" s="8">
        <v>10</v>
      </c>
      <c r="J29" s="8">
        <v>9</v>
      </c>
      <c r="K29" s="8">
        <v>0</v>
      </c>
      <c r="L29" s="8">
        <f>SUM(B29:K29)</f>
        <v>479</v>
      </c>
      <c r="M29" s="8">
        <v>55</v>
      </c>
      <c r="N29" s="8">
        <f t="shared" ref="N29:N30" si="10">SUM(L29:M29)</f>
        <v>534</v>
      </c>
      <c r="O29" s="5"/>
      <c r="P29" s="5"/>
    </row>
    <row r="30" spans="1:16" x14ac:dyDescent="0.6">
      <c r="A30" s="7" t="s">
        <v>21</v>
      </c>
      <c r="B30" s="8">
        <v>26</v>
      </c>
      <c r="C30" s="8">
        <v>3</v>
      </c>
      <c r="D30" s="8">
        <v>18</v>
      </c>
      <c r="E30" s="8">
        <v>23</v>
      </c>
      <c r="F30" s="8">
        <v>14</v>
      </c>
      <c r="G30" s="8">
        <v>20</v>
      </c>
      <c r="H30" s="8">
        <v>6</v>
      </c>
      <c r="I30" s="8">
        <v>18</v>
      </c>
      <c r="J30" s="8">
        <v>5</v>
      </c>
      <c r="K30" s="8">
        <v>0</v>
      </c>
      <c r="L30" s="8">
        <f>SUM(B30:K30)</f>
        <v>133</v>
      </c>
      <c r="M30" s="8">
        <v>161</v>
      </c>
      <c r="N30" s="8">
        <f t="shared" si="10"/>
        <v>294</v>
      </c>
      <c r="O30" s="5"/>
      <c r="P30" s="5"/>
    </row>
    <row r="31" spans="1:16" x14ac:dyDescent="0.6">
      <c r="A31" s="15" t="s">
        <v>22</v>
      </c>
      <c r="B31" s="16">
        <f t="shared" ref="B31" si="11">SUM(B28:B30)</f>
        <v>570</v>
      </c>
      <c r="C31" s="16">
        <f t="shared" ref="C31" si="12">SUM(C28:C30)</f>
        <v>282</v>
      </c>
      <c r="D31" s="16">
        <f t="shared" ref="D31" si="13">SUM(D28:D30)</f>
        <v>495</v>
      </c>
      <c r="E31" s="16">
        <f t="shared" ref="E31" si="14">SUM(E28:E30)</f>
        <v>775</v>
      </c>
      <c r="F31" s="16">
        <f t="shared" ref="F31" si="15">SUM(F28:F30)</f>
        <v>379</v>
      </c>
      <c r="G31" s="16">
        <f t="shared" ref="G31" si="16">SUM(G28:G30)</f>
        <v>382</v>
      </c>
      <c r="H31" s="16">
        <f t="shared" ref="H31" si="17">SUM(H28:H30)</f>
        <v>138</v>
      </c>
      <c r="I31" s="16">
        <f t="shared" ref="I31" si="18">SUM(I28:I30)</f>
        <v>264</v>
      </c>
      <c r="J31" s="16">
        <f t="shared" ref="J31" si="19">SUM(J28:J30)</f>
        <v>87</v>
      </c>
      <c r="K31" s="16">
        <f t="shared" ref="K31" si="20">SUM(K28:K30)</f>
        <v>0</v>
      </c>
      <c r="L31" s="16">
        <f t="shared" ref="L31" si="21">SUM(L28:L30)</f>
        <v>3372</v>
      </c>
      <c r="M31" s="16">
        <f t="shared" ref="M31:N31" si="22">SUM(M28:M30)</f>
        <v>383</v>
      </c>
      <c r="N31" s="16">
        <f t="shared" si="22"/>
        <v>3755</v>
      </c>
      <c r="O31" s="5"/>
      <c r="P31" s="5"/>
    </row>
    <row r="32" spans="1:16" x14ac:dyDescent="0.6">
      <c r="A32" s="55" t="s">
        <v>24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8"/>
      <c r="M32" s="9"/>
      <c r="N32" s="9"/>
      <c r="O32" s="5"/>
      <c r="P32" s="5"/>
    </row>
    <row r="33" spans="1:16" x14ac:dyDescent="0.6">
      <c r="A33" s="7" t="s">
        <v>12</v>
      </c>
      <c r="B33" s="8">
        <f>B5+B19</f>
        <v>9</v>
      </c>
      <c r="C33" s="8">
        <f t="shared" ref="C33:N33" si="23">C5+C19</f>
        <v>4</v>
      </c>
      <c r="D33" s="8">
        <f t="shared" si="23"/>
        <v>5</v>
      </c>
      <c r="E33" s="8">
        <f t="shared" si="23"/>
        <v>2</v>
      </c>
      <c r="F33" s="8">
        <f t="shared" si="23"/>
        <v>2</v>
      </c>
      <c r="G33" s="8">
        <f t="shared" si="23"/>
        <v>0</v>
      </c>
      <c r="H33" s="8">
        <f t="shared" si="23"/>
        <v>0</v>
      </c>
      <c r="I33" s="8">
        <f t="shared" si="23"/>
        <v>0</v>
      </c>
      <c r="J33" s="8">
        <f t="shared" si="23"/>
        <v>2</v>
      </c>
      <c r="K33" s="8">
        <f t="shared" si="23"/>
        <v>0</v>
      </c>
      <c r="L33" s="8">
        <f t="shared" si="23"/>
        <v>24</v>
      </c>
      <c r="M33" s="8">
        <f t="shared" si="23"/>
        <v>1</v>
      </c>
      <c r="N33" s="8">
        <f t="shared" si="23"/>
        <v>25</v>
      </c>
      <c r="O33" s="5"/>
      <c r="P33" s="5"/>
    </row>
    <row r="34" spans="1:16" x14ac:dyDescent="0.6">
      <c r="A34" s="7" t="s">
        <v>13</v>
      </c>
      <c r="B34" s="8">
        <f t="shared" ref="B34:N39" si="24">B6+B20</f>
        <v>407</v>
      </c>
      <c r="C34" s="8">
        <f t="shared" si="24"/>
        <v>689</v>
      </c>
      <c r="D34" s="8">
        <f t="shared" si="24"/>
        <v>357</v>
      </c>
      <c r="E34" s="8">
        <f t="shared" si="24"/>
        <v>57</v>
      </c>
      <c r="F34" s="8">
        <f t="shared" si="24"/>
        <v>213</v>
      </c>
      <c r="G34" s="8">
        <f t="shared" si="24"/>
        <v>19</v>
      </c>
      <c r="H34" s="8">
        <f t="shared" si="24"/>
        <v>4</v>
      </c>
      <c r="I34" s="8">
        <f t="shared" si="24"/>
        <v>9</v>
      </c>
      <c r="J34" s="8">
        <f t="shared" si="24"/>
        <v>20</v>
      </c>
      <c r="K34" s="8">
        <f t="shared" si="24"/>
        <v>125</v>
      </c>
      <c r="L34" s="8">
        <f t="shared" si="24"/>
        <v>1775</v>
      </c>
      <c r="M34" s="8">
        <f t="shared" si="24"/>
        <v>29</v>
      </c>
      <c r="N34" s="8">
        <f t="shared" si="24"/>
        <v>1804</v>
      </c>
      <c r="O34" s="5"/>
      <c r="P34" s="5"/>
    </row>
    <row r="35" spans="1:16" x14ac:dyDescent="0.6">
      <c r="A35" s="7" t="s">
        <v>14</v>
      </c>
      <c r="B35" s="8">
        <f t="shared" si="24"/>
        <v>854</v>
      </c>
      <c r="C35" s="8">
        <f t="shared" si="24"/>
        <v>531</v>
      </c>
      <c r="D35" s="8">
        <f t="shared" si="24"/>
        <v>234</v>
      </c>
      <c r="E35" s="8">
        <f t="shared" si="24"/>
        <v>156</v>
      </c>
      <c r="F35" s="8">
        <f t="shared" si="24"/>
        <v>315</v>
      </c>
      <c r="G35" s="8">
        <f t="shared" si="24"/>
        <v>36</v>
      </c>
      <c r="H35" s="8">
        <f t="shared" si="24"/>
        <v>14</v>
      </c>
      <c r="I35" s="8">
        <f t="shared" si="24"/>
        <v>14</v>
      </c>
      <c r="J35" s="8">
        <f t="shared" si="24"/>
        <v>16</v>
      </c>
      <c r="K35" s="8">
        <f t="shared" si="24"/>
        <v>54</v>
      </c>
      <c r="L35" s="8">
        <f t="shared" si="24"/>
        <v>2170</v>
      </c>
      <c r="M35" s="8">
        <f t="shared" ref="M35:N35" si="25">M7+M21</f>
        <v>61</v>
      </c>
      <c r="N35" s="8">
        <f t="shared" si="25"/>
        <v>2231</v>
      </c>
      <c r="O35" s="5"/>
      <c r="P35" s="5"/>
    </row>
    <row r="36" spans="1:16" x14ac:dyDescent="0.6">
      <c r="A36" s="7" t="s">
        <v>15</v>
      </c>
      <c r="B36" s="8">
        <f t="shared" si="24"/>
        <v>952</v>
      </c>
      <c r="C36" s="8">
        <f t="shared" si="24"/>
        <v>518</v>
      </c>
      <c r="D36" s="8">
        <f t="shared" si="24"/>
        <v>259</v>
      </c>
      <c r="E36" s="8">
        <f t="shared" si="24"/>
        <v>134</v>
      </c>
      <c r="F36" s="8">
        <f t="shared" si="24"/>
        <v>215</v>
      </c>
      <c r="G36" s="8">
        <f t="shared" si="24"/>
        <v>19</v>
      </c>
      <c r="H36" s="8">
        <f t="shared" si="24"/>
        <v>16</v>
      </c>
      <c r="I36" s="8">
        <f t="shared" si="24"/>
        <v>17</v>
      </c>
      <c r="J36" s="8">
        <f t="shared" si="24"/>
        <v>38</v>
      </c>
      <c r="K36" s="8">
        <f t="shared" si="24"/>
        <v>88</v>
      </c>
      <c r="L36" s="8">
        <f t="shared" si="24"/>
        <v>2168</v>
      </c>
      <c r="M36" s="8">
        <f t="shared" ref="M36:N36" si="26">M8+M22</f>
        <v>54</v>
      </c>
      <c r="N36" s="8">
        <f t="shared" si="26"/>
        <v>2222</v>
      </c>
      <c r="O36" s="5"/>
      <c r="P36" s="5"/>
    </row>
    <row r="37" spans="1:16" x14ac:dyDescent="0.6">
      <c r="A37" s="7" t="s">
        <v>16</v>
      </c>
      <c r="B37" s="8">
        <f t="shared" si="24"/>
        <v>66</v>
      </c>
      <c r="C37" s="8">
        <f t="shared" si="24"/>
        <v>44</v>
      </c>
      <c r="D37" s="8">
        <f t="shared" si="24"/>
        <v>10</v>
      </c>
      <c r="E37" s="8">
        <f t="shared" si="24"/>
        <v>16</v>
      </c>
      <c r="F37" s="8">
        <f t="shared" si="24"/>
        <v>22</v>
      </c>
      <c r="G37" s="8">
        <f t="shared" si="24"/>
        <v>3</v>
      </c>
      <c r="H37" s="8">
        <f t="shared" si="24"/>
        <v>0</v>
      </c>
      <c r="I37" s="8">
        <f t="shared" si="24"/>
        <v>1</v>
      </c>
      <c r="J37" s="8">
        <f t="shared" si="24"/>
        <v>4</v>
      </c>
      <c r="K37" s="8">
        <f t="shared" si="24"/>
        <v>3</v>
      </c>
      <c r="L37" s="8">
        <f t="shared" si="24"/>
        <v>166</v>
      </c>
      <c r="M37" s="8">
        <f t="shared" si="24"/>
        <v>4</v>
      </c>
      <c r="N37" s="8">
        <f t="shared" si="24"/>
        <v>170</v>
      </c>
      <c r="O37" s="5"/>
      <c r="P37" s="5"/>
    </row>
    <row r="38" spans="1:16" x14ac:dyDescent="0.6">
      <c r="A38" s="7" t="s">
        <v>17</v>
      </c>
      <c r="B38" s="8">
        <f t="shared" si="24"/>
        <v>2</v>
      </c>
      <c r="C38" s="8">
        <f t="shared" si="24"/>
        <v>0</v>
      </c>
      <c r="D38" s="8">
        <f t="shared" si="24"/>
        <v>0</v>
      </c>
      <c r="E38" s="8">
        <f t="shared" si="24"/>
        <v>0</v>
      </c>
      <c r="F38" s="8">
        <f t="shared" si="24"/>
        <v>1</v>
      </c>
      <c r="G38" s="8">
        <f t="shared" si="24"/>
        <v>0</v>
      </c>
      <c r="H38" s="8">
        <f t="shared" si="24"/>
        <v>0</v>
      </c>
      <c r="I38" s="8">
        <f t="shared" si="24"/>
        <v>2</v>
      </c>
      <c r="J38" s="8">
        <f t="shared" si="24"/>
        <v>0</v>
      </c>
      <c r="K38" s="8">
        <f t="shared" si="24"/>
        <v>1</v>
      </c>
      <c r="L38" s="8">
        <f t="shared" si="24"/>
        <v>5</v>
      </c>
      <c r="M38" s="8">
        <f t="shared" si="24"/>
        <v>0</v>
      </c>
      <c r="N38" s="8">
        <f t="shared" si="24"/>
        <v>5</v>
      </c>
      <c r="O38" s="5"/>
      <c r="P38" s="5"/>
    </row>
    <row r="39" spans="1:16" x14ac:dyDescent="0.6">
      <c r="A39" s="7" t="s">
        <v>18</v>
      </c>
      <c r="B39" s="8">
        <f t="shared" si="24"/>
        <v>190</v>
      </c>
      <c r="C39" s="8">
        <f t="shared" si="24"/>
        <v>98</v>
      </c>
      <c r="D39" s="8">
        <f t="shared" si="24"/>
        <v>47</v>
      </c>
      <c r="E39" s="8">
        <f t="shared" si="24"/>
        <v>23</v>
      </c>
      <c r="F39" s="8">
        <f t="shared" si="24"/>
        <v>56</v>
      </c>
      <c r="G39" s="8">
        <f t="shared" si="24"/>
        <v>6</v>
      </c>
      <c r="H39" s="8">
        <f t="shared" si="24"/>
        <v>4</v>
      </c>
      <c r="I39" s="8">
        <f t="shared" si="24"/>
        <v>4</v>
      </c>
      <c r="J39" s="8">
        <f t="shared" si="24"/>
        <v>18</v>
      </c>
      <c r="K39" s="8">
        <f t="shared" si="24"/>
        <v>29</v>
      </c>
      <c r="L39" s="8">
        <f t="shared" si="24"/>
        <v>446</v>
      </c>
      <c r="M39" s="8">
        <f t="shared" si="24"/>
        <v>10</v>
      </c>
      <c r="N39" s="8">
        <f t="shared" si="24"/>
        <v>456</v>
      </c>
      <c r="O39" s="5"/>
      <c r="P39" s="5"/>
    </row>
    <row r="40" spans="1:16" x14ac:dyDescent="0.6">
      <c r="A40" s="10" t="s">
        <v>26</v>
      </c>
      <c r="B40" s="11">
        <f>SUM(B33:B39)/B42</f>
        <v>0.54915854738706815</v>
      </c>
      <c r="C40" s="11">
        <f t="shared" ref="C40:N40" si="27">SUM(C33:C39)/C42</f>
        <v>0.66761162296243803</v>
      </c>
      <c r="D40" s="11">
        <f t="shared" si="27"/>
        <v>0.55575868372943327</v>
      </c>
      <c r="E40" s="11">
        <f t="shared" si="27"/>
        <v>0.40799158780231337</v>
      </c>
      <c r="F40" s="11">
        <f t="shared" si="27"/>
        <v>0.43876464323748671</v>
      </c>
      <c r="G40" s="11">
        <f t="shared" si="27"/>
        <v>0.28135593220338984</v>
      </c>
      <c r="H40" s="11">
        <f t="shared" si="27"/>
        <v>0.22754491017964071</v>
      </c>
      <c r="I40" s="11">
        <f t="shared" si="27"/>
        <v>0.19747899159663865</v>
      </c>
      <c r="J40" s="11">
        <f t="shared" si="27"/>
        <v>0.32343234323432341</v>
      </c>
      <c r="K40" s="11">
        <f t="shared" si="27"/>
        <v>0.43604651162790697</v>
      </c>
      <c r="L40" s="11">
        <f t="shared" si="27"/>
        <v>0.52720318476309425</v>
      </c>
      <c r="M40" s="11">
        <f t="shared" si="27"/>
        <v>0.45428571428571429</v>
      </c>
      <c r="N40" s="11">
        <f t="shared" si="27"/>
        <v>0.52526403768710583</v>
      </c>
      <c r="O40" s="5"/>
      <c r="P40" s="5"/>
    </row>
    <row r="41" spans="1:16" x14ac:dyDescent="0.6">
      <c r="A41" s="7" t="s">
        <v>19</v>
      </c>
      <c r="B41" s="8">
        <f>B13+B27</f>
        <v>2036</v>
      </c>
      <c r="C41" s="8">
        <f t="shared" ref="C41:N41" si="28">C13+C27</f>
        <v>938</v>
      </c>
      <c r="D41" s="8">
        <f t="shared" si="28"/>
        <v>729</v>
      </c>
      <c r="E41" s="8">
        <f t="shared" si="28"/>
        <v>563</v>
      </c>
      <c r="F41" s="8">
        <f t="shared" si="28"/>
        <v>1054</v>
      </c>
      <c r="G41" s="8">
        <f t="shared" si="28"/>
        <v>212</v>
      </c>
      <c r="H41" s="8">
        <f t="shared" si="28"/>
        <v>129</v>
      </c>
      <c r="I41" s="8">
        <f t="shared" si="28"/>
        <v>191</v>
      </c>
      <c r="J41" s="8">
        <f t="shared" si="28"/>
        <v>205</v>
      </c>
      <c r="K41" s="8">
        <f t="shared" si="28"/>
        <v>388</v>
      </c>
      <c r="L41" s="8">
        <f t="shared" si="28"/>
        <v>6057</v>
      </c>
      <c r="M41" s="8">
        <f t="shared" si="28"/>
        <v>191</v>
      </c>
      <c r="N41" s="8">
        <f t="shared" si="28"/>
        <v>6248</v>
      </c>
      <c r="O41" s="5"/>
      <c r="P41" s="5"/>
    </row>
    <row r="42" spans="1:16" x14ac:dyDescent="0.6">
      <c r="A42" s="10" t="s">
        <v>27</v>
      </c>
      <c r="B42" s="12">
        <f>SUM(B33:B39)+B41</f>
        <v>4516</v>
      </c>
      <c r="C42" s="12">
        <f t="shared" ref="C42:N42" si="29">SUM(C33:C39)+C41</f>
        <v>2822</v>
      </c>
      <c r="D42" s="12">
        <f t="shared" si="29"/>
        <v>1641</v>
      </c>
      <c r="E42" s="12">
        <f t="shared" si="29"/>
        <v>951</v>
      </c>
      <c r="F42" s="12">
        <f t="shared" si="29"/>
        <v>1878</v>
      </c>
      <c r="G42" s="12">
        <f t="shared" si="29"/>
        <v>295</v>
      </c>
      <c r="H42" s="12">
        <f t="shared" si="29"/>
        <v>167</v>
      </c>
      <c r="I42" s="12">
        <f t="shared" si="29"/>
        <v>238</v>
      </c>
      <c r="J42" s="12">
        <f t="shared" si="29"/>
        <v>303</v>
      </c>
      <c r="K42" s="12">
        <f t="shared" si="29"/>
        <v>688</v>
      </c>
      <c r="L42" s="12">
        <f t="shared" si="29"/>
        <v>12811</v>
      </c>
      <c r="M42" s="12">
        <f t="shared" si="29"/>
        <v>350</v>
      </c>
      <c r="N42" s="12">
        <f t="shared" si="29"/>
        <v>13161</v>
      </c>
      <c r="O42" s="5"/>
      <c r="P42" s="5"/>
    </row>
    <row r="43" spans="1:16" x14ac:dyDescent="0.6">
      <c r="A43" s="7" t="s">
        <v>20</v>
      </c>
      <c r="B43" s="8">
        <f>B15+B29</f>
        <v>423</v>
      </c>
      <c r="C43" s="8">
        <f t="shared" ref="C43:N43" si="30">C15+C29</f>
        <v>500</v>
      </c>
      <c r="D43" s="8">
        <f t="shared" si="30"/>
        <v>791</v>
      </c>
      <c r="E43" s="8">
        <f t="shared" si="30"/>
        <v>35</v>
      </c>
      <c r="F43" s="8">
        <f t="shared" si="30"/>
        <v>50</v>
      </c>
      <c r="G43" s="8">
        <f t="shared" si="30"/>
        <v>70</v>
      </c>
      <c r="H43" s="8">
        <f t="shared" si="30"/>
        <v>10</v>
      </c>
      <c r="I43" s="8">
        <f t="shared" si="30"/>
        <v>10</v>
      </c>
      <c r="J43" s="8">
        <f t="shared" si="30"/>
        <v>26</v>
      </c>
      <c r="K43" s="8">
        <f t="shared" si="30"/>
        <v>35</v>
      </c>
      <c r="L43" s="8">
        <f t="shared" si="30"/>
        <v>1915</v>
      </c>
      <c r="M43" s="8">
        <f t="shared" si="30"/>
        <v>130</v>
      </c>
      <c r="N43" s="8">
        <f t="shared" si="30"/>
        <v>2045</v>
      </c>
      <c r="O43" s="5"/>
      <c r="P43" s="5"/>
    </row>
    <row r="44" spans="1:16" x14ac:dyDescent="0.6">
      <c r="A44" s="7" t="s">
        <v>21</v>
      </c>
      <c r="B44" s="8">
        <f>B16+B30</f>
        <v>289</v>
      </c>
      <c r="C44" s="8">
        <f t="shared" ref="C44:N44" si="31">C16+C30</f>
        <v>184</v>
      </c>
      <c r="D44" s="8">
        <f t="shared" si="31"/>
        <v>128</v>
      </c>
      <c r="E44" s="8">
        <f t="shared" si="31"/>
        <v>40</v>
      </c>
      <c r="F44" s="8">
        <f t="shared" si="31"/>
        <v>93</v>
      </c>
      <c r="G44" s="8">
        <f t="shared" si="31"/>
        <v>22</v>
      </c>
      <c r="H44" s="8">
        <f t="shared" si="31"/>
        <v>11</v>
      </c>
      <c r="I44" s="8">
        <f t="shared" si="31"/>
        <v>18</v>
      </c>
      <c r="J44" s="8">
        <f t="shared" si="31"/>
        <v>20</v>
      </c>
      <c r="K44" s="8">
        <f t="shared" si="31"/>
        <v>40</v>
      </c>
      <c r="L44" s="8">
        <f t="shared" si="31"/>
        <v>805</v>
      </c>
      <c r="M44" s="8">
        <f t="shared" si="31"/>
        <v>404</v>
      </c>
      <c r="N44" s="8">
        <f t="shared" si="31"/>
        <v>1209</v>
      </c>
      <c r="O44" s="5"/>
      <c r="P44" s="5"/>
    </row>
    <row r="45" spans="1:16" x14ac:dyDescent="0.6">
      <c r="A45" s="56" t="s">
        <v>10</v>
      </c>
      <c r="B45" s="12">
        <f>B42+B43+B44</f>
        <v>5228</v>
      </c>
      <c r="C45" s="12">
        <f>C42+C43+C44</f>
        <v>3506</v>
      </c>
      <c r="D45" s="12">
        <f t="shared" ref="D45:N45" si="32">D42+D43+D44</f>
        <v>2560</v>
      </c>
      <c r="E45" s="12">
        <f t="shared" si="32"/>
        <v>1026</v>
      </c>
      <c r="F45" s="12">
        <f t="shared" si="32"/>
        <v>2021</v>
      </c>
      <c r="G45" s="12">
        <f t="shared" si="32"/>
        <v>387</v>
      </c>
      <c r="H45" s="12">
        <f t="shared" si="32"/>
        <v>188</v>
      </c>
      <c r="I45" s="12">
        <f t="shared" si="32"/>
        <v>266</v>
      </c>
      <c r="J45" s="12">
        <f t="shared" si="32"/>
        <v>349</v>
      </c>
      <c r="K45" s="12">
        <f t="shared" si="32"/>
        <v>763</v>
      </c>
      <c r="L45" s="12">
        <f t="shared" si="32"/>
        <v>15531</v>
      </c>
      <c r="M45" s="12">
        <f t="shared" si="32"/>
        <v>884</v>
      </c>
      <c r="N45" s="12">
        <f t="shared" si="32"/>
        <v>16415</v>
      </c>
      <c r="O45" s="5"/>
      <c r="P45" s="5"/>
    </row>
    <row r="46" spans="1:16" s="1" customFormat="1" ht="14.4" x14ac:dyDescent="0.55000000000000004">
      <c r="A46" s="14" t="s">
        <v>30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6" s="1" customFormat="1" ht="14.4" x14ac:dyDescent="0.55000000000000004">
      <c r="A47" s="73" t="s">
        <v>52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</sheetData>
  <pageMargins left="0.7" right="0.7" top="0.75" bottom="0.75" header="0.3" footer="0.3"/>
  <pageSetup scale="65" orientation="landscape" r:id="rId1"/>
  <headerFooter>
    <oddHeader>&amp;L&amp;"-,Bold"&amp;11College Level Data&amp;C&amp;"-,Bold"&amp;11Table 20&amp;R&amp;"-,Bold"&amp;11Race/Ethnicity by College</oddHeader>
    <oddFooter xml:space="preserve">&amp;L&amp;"-,Bold"&amp;11Office of Institutional Research, UMass Boston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7"/>
  <sheetViews>
    <sheetView zoomScale="110" zoomScaleNormal="110" workbookViewId="0">
      <selection activeCell="H47" sqref="H47"/>
    </sheetView>
  </sheetViews>
  <sheetFormatPr defaultColWidth="8.84765625" defaultRowHeight="15.6" x14ac:dyDescent="0.6"/>
  <cols>
    <col min="1" max="1" width="31.09765625" style="49" customWidth="1"/>
    <col min="2" max="2" width="9.09765625" style="50" customWidth="1"/>
    <col min="3" max="12" width="9.09765625" style="51" customWidth="1"/>
    <col min="13" max="13" width="13" style="51" customWidth="1"/>
    <col min="14" max="14" width="9.09765625" style="52" customWidth="1"/>
    <col min="15" max="15" width="9.09765625" style="48" customWidth="1"/>
    <col min="16" max="16" width="9" style="48"/>
  </cols>
  <sheetData>
    <row r="1" spans="1:20" ht="18.3" x14ac:dyDescent="0.7">
      <c r="A1" s="2" t="s">
        <v>41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31"/>
      <c r="P1" s="31"/>
    </row>
    <row r="3" spans="1:20" ht="29.4" thickBot="1" x14ac:dyDescent="0.65">
      <c r="A3" s="36"/>
      <c r="B3" s="19" t="s">
        <v>0</v>
      </c>
      <c r="C3" s="19" t="s">
        <v>1</v>
      </c>
      <c r="D3" s="19" t="s">
        <v>2</v>
      </c>
      <c r="E3" s="19" t="s">
        <v>31</v>
      </c>
      <c r="F3" s="19" t="s">
        <v>3</v>
      </c>
      <c r="G3" s="19" t="s">
        <v>4</v>
      </c>
      <c r="H3" s="19" t="s">
        <v>5</v>
      </c>
      <c r="I3" s="19" t="s">
        <v>6</v>
      </c>
      <c r="J3" s="19" t="s">
        <v>7</v>
      </c>
      <c r="K3" s="37" t="s">
        <v>8</v>
      </c>
      <c r="L3" s="37" t="s">
        <v>29</v>
      </c>
      <c r="M3" s="19" t="s">
        <v>34</v>
      </c>
      <c r="N3" s="38" t="s">
        <v>9</v>
      </c>
      <c r="O3" s="38" t="s">
        <v>22</v>
      </c>
    </row>
    <row r="4" spans="1:20" x14ac:dyDescent="0.6">
      <c r="A4" s="57" t="s">
        <v>35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53"/>
      <c r="Q4" s="54"/>
      <c r="R4" s="54"/>
      <c r="S4" s="54"/>
      <c r="T4" s="54"/>
    </row>
    <row r="5" spans="1:20" x14ac:dyDescent="0.6">
      <c r="A5" s="32" t="s">
        <v>12</v>
      </c>
      <c r="B5" s="8">
        <v>9</v>
      </c>
      <c r="C5" s="8">
        <v>4</v>
      </c>
      <c r="D5" s="8">
        <v>4</v>
      </c>
      <c r="E5" s="8">
        <v>0</v>
      </c>
      <c r="F5" s="8">
        <v>4</v>
      </c>
      <c r="G5" s="8">
        <v>3</v>
      </c>
      <c r="H5" s="8">
        <v>0</v>
      </c>
      <c r="I5" s="8">
        <v>0</v>
      </c>
      <c r="J5" s="8">
        <v>0</v>
      </c>
      <c r="K5" s="8">
        <v>2</v>
      </c>
      <c r="L5" s="8">
        <v>1</v>
      </c>
      <c r="M5" s="9">
        <f>SUM(B5:K5)</f>
        <v>26</v>
      </c>
      <c r="N5" s="8">
        <v>0</v>
      </c>
      <c r="O5" s="33">
        <f>M5+N5</f>
        <v>26</v>
      </c>
      <c r="P5" s="53"/>
      <c r="Q5" s="54"/>
      <c r="R5" s="54"/>
      <c r="S5" s="54"/>
      <c r="T5" s="54"/>
    </row>
    <row r="6" spans="1:20" x14ac:dyDescent="0.6">
      <c r="A6" s="32" t="s">
        <v>13</v>
      </c>
      <c r="B6" s="8">
        <v>398</v>
      </c>
      <c r="C6" s="8">
        <v>634</v>
      </c>
      <c r="D6" s="8">
        <v>296</v>
      </c>
      <c r="E6" s="8">
        <v>0</v>
      </c>
      <c r="F6" s="8">
        <v>20</v>
      </c>
      <c r="G6" s="8">
        <f>94+105</f>
        <v>199</v>
      </c>
      <c r="H6" s="8">
        <v>0</v>
      </c>
      <c r="I6" s="8">
        <v>2</v>
      </c>
      <c r="J6" s="8">
        <v>0</v>
      </c>
      <c r="K6" s="8">
        <v>14</v>
      </c>
      <c r="L6" s="8">
        <v>98</v>
      </c>
      <c r="M6" s="9">
        <f t="shared" ref="M6:M11" si="0">SUM(B6:K6)</f>
        <v>1563</v>
      </c>
      <c r="N6" s="8">
        <v>27</v>
      </c>
      <c r="O6" s="33">
        <f t="shared" ref="O6:O30" si="1">M6+N6</f>
        <v>1590</v>
      </c>
      <c r="P6" s="53"/>
      <c r="Q6" s="54"/>
      <c r="R6" s="54"/>
      <c r="S6" s="54"/>
      <c r="T6" s="54"/>
    </row>
    <row r="7" spans="1:20" x14ac:dyDescent="0.6">
      <c r="A7" s="32" t="s">
        <v>14</v>
      </c>
      <c r="B7" s="8">
        <v>837</v>
      </c>
      <c r="C7" s="8">
        <v>489</v>
      </c>
      <c r="D7" s="8">
        <v>200</v>
      </c>
      <c r="E7" s="8">
        <v>4</v>
      </c>
      <c r="F7" s="8">
        <v>60</v>
      </c>
      <c r="G7" s="8">
        <f>142+116</f>
        <v>258</v>
      </c>
      <c r="H7" s="8">
        <v>0</v>
      </c>
      <c r="I7" s="8">
        <v>2</v>
      </c>
      <c r="J7" s="8">
        <v>0</v>
      </c>
      <c r="K7" s="8">
        <v>14</v>
      </c>
      <c r="L7" s="8">
        <v>38</v>
      </c>
      <c r="M7" s="9">
        <f t="shared" si="0"/>
        <v>1864</v>
      </c>
      <c r="N7" s="8">
        <v>44</v>
      </c>
      <c r="O7" s="33">
        <f t="shared" si="1"/>
        <v>1908</v>
      </c>
      <c r="P7" s="53"/>
      <c r="Q7" s="54"/>
      <c r="R7" s="54"/>
      <c r="S7" s="54"/>
      <c r="T7" s="54"/>
    </row>
    <row r="8" spans="1:20" x14ac:dyDescent="0.6">
      <c r="A8" s="32" t="s">
        <v>15</v>
      </c>
      <c r="B8" s="8">
        <v>827</v>
      </c>
      <c r="C8" s="8">
        <v>426</v>
      </c>
      <c r="D8" s="8">
        <v>235</v>
      </c>
      <c r="E8" s="8">
        <v>2</v>
      </c>
      <c r="F8" s="8">
        <v>46</v>
      </c>
      <c r="G8" s="8">
        <f>107+94</f>
        <v>201</v>
      </c>
      <c r="H8" s="8">
        <v>0</v>
      </c>
      <c r="I8" s="8">
        <v>6</v>
      </c>
      <c r="J8" s="9">
        <v>0</v>
      </c>
      <c r="K8" s="21">
        <v>25</v>
      </c>
      <c r="L8" s="21">
        <v>54</v>
      </c>
      <c r="M8" s="9">
        <f t="shared" si="0"/>
        <v>1768</v>
      </c>
      <c r="N8" s="8">
        <v>28</v>
      </c>
      <c r="O8" s="33">
        <f t="shared" si="1"/>
        <v>1796</v>
      </c>
      <c r="P8" s="53"/>
      <c r="Q8" s="54"/>
      <c r="R8" s="54"/>
      <c r="S8" s="54"/>
      <c r="T8" s="54"/>
    </row>
    <row r="9" spans="1:20" x14ac:dyDescent="0.6">
      <c r="A9" s="32" t="s">
        <v>16</v>
      </c>
      <c r="B9" s="8">
        <v>57</v>
      </c>
      <c r="C9" s="8">
        <v>40</v>
      </c>
      <c r="D9" s="8">
        <v>13</v>
      </c>
      <c r="E9" s="8">
        <v>0</v>
      </c>
      <c r="F9" s="8">
        <v>3</v>
      </c>
      <c r="G9" s="8">
        <f>9+11</f>
        <v>20</v>
      </c>
      <c r="H9" s="8">
        <v>0</v>
      </c>
      <c r="I9" s="8">
        <v>0</v>
      </c>
      <c r="J9" s="9">
        <v>0</v>
      </c>
      <c r="K9" s="21">
        <v>3</v>
      </c>
      <c r="L9" s="21">
        <v>0</v>
      </c>
      <c r="M9" s="9">
        <f t="shared" si="0"/>
        <v>136</v>
      </c>
      <c r="N9" s="8">
        <v>3</v>
      </c>
      <c r="O9" s="33">
        <f t="shared" si="1"/>
        <v>139</v>
      </c>
      <c r="P9" s="53"/>
      <c r="Q9" s="54"/>
      <c r="R9" s="54"/>
      <c r="S9" s="54"/>
      <c r="T9" s="54"/>
    </row>
    <row r="10" spans="1:20" x14ac:dyDescent="0.6">
      <c r="A10" s="32" t="s">
        <v>32</v>
      </c>
      <c r="B10" s="8">
        <v>1</v>
      </c>
      <c r="C10" s="8">
        <v>0</v>
      </c>
      <c r="D10" s="8">
        <v>0</v>
      </c>
      <c r="E10" s="8">
        <v>0</v>
      </c>
      <c r="F10" s="8">
        <v>0</v>
      </c>
      <c r="G10" s="8">
        <v>1</v>
      </c>
      <c r="H10" s="8">
        <v>0</v>
      </c>
      <c r="I10" s="8">
        <v>0</v>
      </c>
      <c r="J10" s="9">
        <v>0</v>
      </c>
      <c r="K10" s="21">
        <v>0</v>
      </c>
      <c r="L10" s="21">
        <v>1</v>
      </c>
      <c r="M10" s="9">
        <f t="shared" si="0"/>
        <v>2</v>
      </c>
      <c r="N10" s="8">
        <v>0</v>
      </c>
      <c r="O10" s="33">
        <f t="shared" si="1"/>
        <v>2</v>
      </c>
      <c r="P10" s="53"/>
      <c r="Q10" s="54"/>
      <c r="R10" s="54"/>
      <c r="S10" s="54"/>
      <c r="T10" s="54"/>
    </row>
    <row r="11" spans="1:20" x14ac:dyDescent="0.6">
      <c r="A11" s="32" t="s">
        <v>18</v>
      </c>
      <c r="B11" s="8">
        <v>162</v>
      </c>
      <c r="C11" s="8">
        <v>85</v>
      </c>
      <c r="D11" s="8">
        <v>47</v>
      </c>
      <c r="E11" s="8">
        <v>1</v>
      </c>
      <c r="F11" s="8">
        <v>4</v>
      </c>
      <c r="G11" s="8">
        <f>19+21</f>
        <v>40</v>
      </c>
      <c r="H11" s="8">
        <v>0</v>
      </c>
      <c r="I11" s="8">
        <v>3</v>
      </c>
      <c r="J11" s="9">
        <v>0</v>
      </c>
      <c r="K11" s="21">
        <v>10</v>
      </c>
      <c r="L11" s="21">
        <v>20</v>
      </c>
      <c r="M11" s="9">
        <f t="shared" si="0"/>
        <v>352</v>
      </c>
      <c r="N11" s="8">
        <v>6</v>
      </c>
      <c r="O11" s="33">
        <f t="shared" si="1"/>
        <v>358</v>
      </c>
      <c r="P11" s="53"/>
      <c r="Q11" s="54"/>
      <c r="R11" s="54"/>
      <c r="S11" s="54"/>
      <c r="T11" s="54"/>
    </row>
    <row r="12" spans="1:20" x14ac:dyDescent="0.6">
      <c r="A12" s="34" t="s">
        <v>37</v>
      </c>
      <c r="B12" s="22">
        <f>SUM(B5:B11)/B14</f>
        <v>0.57260684828792807</v>
      </c>
      <c r="C12" s="22">
        <f t="shared" ref="C12:O12" si="2">SUM(C5:C11)/C14</f>
        <v>0.64912959381044488</v>
      </c>
      <c r="D12" s="22">
        <f t="shared" si="2"/>
        <v>0.60548362528560551</v>
      </c>
      <c r="E12" s="22">
        <f t="shared" si="2"/>
        <v>0.5</v>
      </c>
      <c r="F12" s="22">
        <f t="shared" si="2"/>
        <v>0.59825327510917026</v>
      </c>
      <c r="G12" s="22">
        <f t="shared" si="2"/>
        <v>0.4592875318066158</v>
      </c>
      <c r="H12" s="22">
        <f t="shared" si="2"/>
        <v>0</v>
      </c>
      <c r="I12" s="22">
        <f t="shared" si="2"/>
        <v>0.31707317073170732</v>
      </c>
      <c r="J12" s="22" t="s">
        <v>36</v>
      </c>
      <c r="K12" s="23">
        <f>SUM(K5:K11)/K14</f>
        <v>0.34170854271356782</v>
      </c>
      <c r="L12" s="23">
        <f>SUM(L5:L11)/L14</f>
        <v>0.36551724137931035</v>
      </c>
      <c r="M12" s="22">
        <f>SUM(M5:M11)/M14</f>
        <v>0.54204631738800302</v>
      </c>
      <c r="N12" s="22">
        <f>SUM(N5:N11)/N14</f>
        <v>0.43724696356275305</v>
      </c>
      <c r="O12" s="22">
        <f t="shared" si="2"/>
        <v>0.57032245418014305</v>
      </c>
      <c r="P12" s="53"/>
      <c r="Q12" s="54"/>
      <c r="R12" s="54"/>
      <c r="S12" s="54"/>
      <c r="T12" s="54"/>
    </row>
    <row r="13" spans="1:20" x14ac:dyDescent="0.6">
      <c r="A13" s="32" t="s">
        <v>19</v>
      </c>
      <c r="B13" s="8">
        <v>1710</v>
      </c>
      <c r="C13" s="8">
        <v>907</v>
      </c>
      <c r="D13" s="8">
        <v>518</v>
      </c>
      <c r="E13" s="8">
        <v>7</v>
      </c>
      <c r="F13" s="8">
        <v>92</v>
      </c>
      <c r="G13" s="8">
        <f>569+281</f>
        <v>850</v>
      </c>
      <c r="H13" s="8">
        <v>2</v>
      </c>
      <c r="I13" s="8">
        <v>28</v>
      </c>
      <c r="J13" s="8">
        <v>0</v>
      </c>
      <c r="K13" s="8">
        <v>131</v>
      </c>
      <c r="L13" s="8">
        <v>368</v>
      </c>
      <c r="M13" s="9">
        <f>SUM(B13:K13)</f>
        <v>4245</v>
      </c>
      <c r="N13" s="8">
        <v>139</v>
      </c>
      <c r="O13" s="33">
        <f>M13+N13</f>
        <v>4384</v>
      </c>
      <c r="P13" s="53"/>
      <c r="Q13" s="54"/>
      <c r="R13" s="54"/>
      <c r="S13" s="54"/>
      <c r="T13" s="54"/>
    </row>
    <row r="14" spans="1:20" x14ac:dyDescent="0.6">
      <c r="A14" s="34" t="s">
        <v>49</v>
      </c>
      <c r="B14" s="12">
        <f>SUM(B5:B11)+B13</f>
        <v>4001</v>
      </c>
      <c r="C14" s="12">
        <f t="shared" ref="C14:O14" si="3">SUM(C5:C11)+C13</f>
        <v>2585</v>
      </c>
      <c r="D14" s="12">
        <f t="shared" si="3"/>
        <v>1313</v>
      </c>
      <c r="E14" s="12">
        <f t="shared" si="3"/>
        <v>14</v>
      </c>
      <c r="F14" s="12">
        <f t="shared" si="3"/>
        <v>229</v>
      </c>
      <c r="G14" s="12">
        <f>SUM(G5:G11)+G13</f>
        <v>1572</v>
      </c>
      <c r="H14" s="12">
        <f>SUM(H5:H11)+H13</f>
        <v>2</v>
      </c>
      <c r="I14" s="12">
        <f>SUM(I5:I11)+I13</f>
        <v>41</v>
      </c>
      <c r="J14" s="12" t="s">
        <v>36</v>
      </c>
      <c r="K14" s="24">
        <f>SUM(K5:K11)+K13</f>
        <v>199</v>
      </c>
      <c r="L14" s="24">
        <f>SUM(L5:L11)+L13</f>
        <v>580</v>
      </c>
      <c r="M14" s="9">
        <f>SUM(B14:L14)</f>
        <v>10536</v>
      </c>
      <c r="N14" s="12">
        <f t="shared" si="3"/>
        <v>247</v>
      </c>
      <c r="O14" s="12">
        <f t="shared" si="3"/>
        <v>10203</v>
      </c>
      <c r="P14" s="53"/>
      <c r="Q14" s="54"/>
      <c r="R14" s="54"/>
      <c r="S14" s="54"/>
      <c r="T14" s="54"/>
    </row>
    <row r="15" spans="1:20" x14ac:dyDescent="0.6">
      <c r="A15" s="32" t="s">
        <v>38</v>
      </c>
      <c r="B15" s="8">
        <v>413</v>
      </c>
      <c r="C15" s="8">
        <v>331</v>
      </c>
      <c r="D15" s="8">
        <v>705</v>
      </c>
      <c r="E15" s="8">
        <v>0</v>
      </c>
      <c r="F15" s="8">
        <v>7</v>
      </c>
      <c r="G15" s="8">
        <f>7+21</f>
        <v>28</v>
      </c>
      <c r="H15" s="8">
        <v>0</v>
      </c>
      <c r="I15" s="8">
        <v>0</v>
      </c>
      <c r="J15" s="8">
        <v>0</v>
      </c>
      <c r="K15" s="8">
        <v>19</v>
      </c>
      <c r="L15" s="8">
        <v>13</v>
      </c>
      <c r="M15" s="9">
        <f>SUM(B15:K15)</f>
        <v>1503</v>
      </c>
      <c r="N15" s="8">
        <v>67</v>
      </c>
      <c r="O15" s="33">
        <f t="shared" si="1"/>
        <v>1570</v>
      </c>
      <c r="P15" s="53"/>
      <c r="Q15" s="54"/>
      <c r="R15" s="54"/>
      <c r="S15" s="54"/>
      <c r="T15" s="54"/>
    </row>
    <row r="16" spans="1:20" x14ac:dyDescent="0.6">
      <c r="A16" s="32" t="s">
        <v>21</v>
      </c>
      <c r="B16" s="8">
        <v>324</v>
      </c>
      <c r="C16" s="8">
        <v>155</v>
      </c>
      <c r="D16" s="8">
        <v>129</v>
      </c>
      <c r="E16" s="8">
        <v>6</v>
      </c>
      <c r="F16" s="8">
        <v>17</v>
      </c>
      <c r="G16" s="8">
        <f>61+37</f>
        <v>98</v>
      </c>
      <c r="H16" s="8">
        <v>5</v>
      </c>
      <c r="I16" s="8">
        <v>2</v>
      </c>
      <c r="J16" s="8">
        <v>0</v>
      </c>
      <c r="K16" s="8">
        <v>15</v>
      </c>
      <c r="L16" s="8">
        <v>31</v>
      </c>
      <c r="M16" s="9">
        <f>SUM(B16:K16)</f>
        <v>751</v>
      </c>
      <c r="N16" s="8">
        <v>323</v>
      </c>
      <c r="O16" s="33">
        <f t="shared" si="1"/>
        <v>1074</v>
      </c>
      <c r="P16" s="53"/>
      <c r="Q16" s="54"/>
      <c r="R16" s="54"/>
      <c r="S16" s="54"/>
      <c r="T16" s="54"/>
    </row>
    <row r="17" spans="1:20" x14ac:dyDescent="0.6">
      <c r="A17" s="39" t="s">
        <v>22</v>
      </c>
      <c r="B17" s="16">
        <f>SUM(B14:B16)</f>
        <v>4738</v>
      </c>
      <c r="C17" s="16">
        <f t="shared" ref="C17:O17" si="4">SUM(C14:C16)</f>
        <v>3071</v>
      </c>
      <c r="D17" s="16">
        <f t="shared" si="4"/>
        <v>2147</v>
      </c>
      <c r="E17" s="16">
        <f t="shared" si="4"/>
        <v>20</v>
      </c>
      <c r="F17" s="16">
        <f t="shared" si="4"/>
        <v>253</v>
      </c>
      <c r="G17" s="16">
        <f t="shared" si="4"/>
        <v>1698</v>
      </c>
      <c r="H17" s="16">
        <f t="shared" si="4"/>
        <v>7</v>
      </c>
      <c r="I17" s="16">
        <f t="shared" si="4"/>
        <v>43</v>
      </c>
      <c r="J17" s="16">
        <f t="shared" si="4"/>
        <v>0</v>
      </c>
      <c r="K17" s="16">
        <f t="shared" si="4"/>
        <v>233</v>
      </c>
      <c r="L17" s="16">
        <f t="shared" si="4"/>
        <v>624</v>
      </c>
      <c r="M17" s="16">
        <f t="shared" si="4"/>
        <v>12790</v>
      </c>
      <c r="N17" s="16">
        <f t="shared" si="4"/>
        <v>637</v>
      </c>
      <c r="O17" s="16">
        <f t="shared" si="4"/>
        <v>12847</v>
      </c>
      <c r="P17" s="53"/>
      <c r="Q17" s="54"/>
      <c r="R17" s="54"/>
      <c r="S17" s="54"/>
      <c r="T17" s="54"/>
    </row>
    <row r="18" spans="1:20" x14ac:dyDescent="0.6">
      <c r="A18" s="60" t="s">
        <v>33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53"/>
      <c r="Q18" s="54"/>
      <c r="R18" s="54"/>
      <c r="S18" s="54"/>
      <c r="T18" s="54"/>
    </row>
    <row r="19" spans="1:20" x14ac:dyDescent="0.6">
      <c r="A19" s="32" t="s">
        <v>12</v>
      </c>
      <c r="B19" s="8">
        <v>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1</v>
      </c>
      <c r="I19" s="8">
        <v>0</v>
      </c>
      <c r="J19" s="8">
        <v>0</v>
      </c>
      <c r="K19" s="35">
        <v>0</v>
      </c>
      <c r="L19" s="8">
        <v>0</v>
      </c>
      <c r="M19" s="26">
        <f>SUM(B19:K19)</f>
        <v>3</v>
      </c>
      <c r="N19" s="8">
        <v>0</v>
      </c>
      <c r="O19" s="33">
        <f>M19+N19</f>
        <v>3</v>
      </c>
      <c r="P19" s="53"/>
      <c r="Q19" s="54"/>
      <c r="R19" s="54"/>
      <c r="S19" s="54"/>
      <c r="T19" s="54"/>
    </row>
    <row r="20" spans="1:20" x14ac:dyDescent="0.6">
      <c r="A20" s="32" t="s">
        <v>13</v>
      </c>
      <c r="B20" s="8">
        <v>29</v>
      </c>
      <c r="C20" s="8">
        <v>13</v>
      </c>
      <c r="D20" s="8">
        <v>54</v>
      </c>
      <c r="E20" s="8">
        <v>0</v>
      </c>
      <c r="F20" s="8">
        <v>41</v>
      </c>
      <c r="G20" s="8">
        <v>24</v>
      </c>
      <c r="H20" s="8">
        <v>20</v>
      </c>
      <c r="I20" s="8">
        <v>2</v>
      </c>
      <c r="J20" s="8">
        <v>5</v>
      </c>
      <c r="K20" s="35">
        <v>0</v>
      </c>
      <c r="L20" s="8">
        <v>0</v>
      </c>
      <c r="M20" s="26">
        <f t="shared" ref="M20:M30" si="5">SUM(B20:K20)</f>
        <v>188</v>
      </c>
      <c r="N20" s="8">
        <v>22</v>
      </c>
      <c r="O20" s="33">
        <f t="shared" si="1"/>
        <v>210</v>
      </c>
      <c r="P20" s="53"/>
      <c r="Q20" s="54"/>
      <c r="R20" s="54"/>
      <c r="S20" s="54"/>
      <c r="T20" s="54"/>
    </row>
    <row r="21" spans="1:20" x14ac:dyDescent="0.6">
      <c r="A21" s="32" t="s">
        <v>14</v>
      </c>
      <c r="B21" s="8">
        <v>31</v>
      </c>
      <c r="C21" s="8">
        <v>8</v>
      </c>
      <c r="D21" s="8">
        <v>21</v>
      </c>
      <c r="E21" s="8">
        <v>0</v>
      </c>
      <c r="F21" s="8">
        <v>102</v>
      </c>
      <c r="G21" s="8">
        <v>48</v>
      </c>
      <c r="H21" s="8">
        <v>29</v>
      </c>
      <c r="I21" s="8">
        <v>10</v>
      </c>
      <c r="J21" s="8">
        <v>12</v>
      </c>
      <c r="K21" s="35">
        <v>4</v>
      </c>
      <c r="L21" s="8">
        <v>0</v>
      </c>
      <c r="M21" s="26">
        <f t="shared" si="5"/>
        <v>265</v>
      </c>
      <c r="N21" s="8">
        <v>33</v>
      </c>
      <c r="O21" s="33">
        <f t="shared" si="1"/>
        <v>298</v>
      </c>
      <c r="P21" s="53"/>
      <c r="Q21" s="54"/>
      <c r="R21" s="54"/>
      <c r="S21" s="54"/>
      <c r="T21" s="54"/>
    </row>
    <row r="22" spans="1:20" x14ac:dyDescent="0.6">
      <c r="A22" s="32" t="s">
        <v>15</v>
      </c>
      <c r="B22" s="8">
        <v>50</v>
      </c>
      <c r="C22" s="8">
        <v>13</v>
      </c>
      <c r="D22" s="8">
        <v>30</v>
      </c>
      <c r="E22" s="8">
        <v>0</v>
      </c>
      <c r="F22" s="8">
        <v>79</v>
      </c>
      <c r="G22" s="8">
        <v>22</v>
      </c>
      <c r="H22" s="8">
        <v>17</v>
      </c>
      <c r="I22" s="8">
        <v>4</v>
      </c>
      <c r="J22" s="8">
        <v>18</v>
      </c>
      <c r="K22" s="35">
        <v>5</v>
      </c>
      <c r="L22" s="8">
        <v>0</v>
      </c>
      <c r="M22" s="26">
        <f t="shared" si="5"/>
        <v>238</v>
      </c>
      <c r="N22" s="8">
        <v>35</v>
      </c>
      <c r="O22" s="33">
        <f t="shared" si="1"/>
        <v>273</v>
      </c>
      <c r="P22" s="53"/>
      <c r="Q22" s="54"/>
      <c r="R22" s="54"/>
      <c r="S22" s="54"/>
      <c r="T22" s="54"/>
    </row>
    <row r="23" spans="1:20" x14ac:dyDescent="0.6">
      <c r="A23" s="32" t="s">
        <v>16</v>
      </c>
      <c r="B23" s="8">
        <v>4</v>
      </c>
      <c r="C23" s="8">
        <v>1</v>
      </c>
      <c r="D23" s="8">
        <v>3</v>
      </c>
      <c r="E23" s="9">
        <v>0</v>
      </c>
      <c r="F23" s="8">
        <v>9</v>
      </c>
      <c r="G23" s="8">
        <v>5</v>
      </c>
      <c r="H23" s="9">
        <v>1</v>
      </c>
      <c r="I23" s="9">
        <v>1</v>
      </c>
      <c r="J23" s="8">
        <v>1</v>
      </c>
      <c r="K23" s="35">
        <v>0</v>
      </c>
      <c r="L23" s="8">
        <v>0</v>
      </c>
      <c r="M23" s="26">
        <f t="shared" si="5"/>
        <v>25</v>
      </c>
      <c r="N23" s="8">
        <v>1</v>
      </c>
      <c r="O23" s="33">
        <f t="shared" si="1"/>
        <v>26</v>
      </c>
      <c r="P23" s="53"/>
      <c r="Q23" s="54"/>
      <c r="R23" s="54"/>
      <c r="S23" s="54"/>
      <c r="T23" s="54"/>
    </row>
    <row r="24" spans="1:20" x14ac:dyDescent="0.6">
      <c r="A24" s="32" t="s">
        <v>32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2</v>
      </c>
      <c r="K24" s="35">
        <v>0</v>
      </c>
      <c r="L24" s="8">
        <v>0</v>
      </c>
      <c r="M24" s="26">
        <f t="shared" si="5"/>
        <v>2</v>
      </c>
      <c r="N24" s="8">
        <v>0</v>
      </c>
      <c r="O24" s="33">
        <f t="shared" si="1"/>
        <v>2</v>
      </c>
      <c r="P24" s="53"/>
      <c r="Q24" s="54"/>
      <c r="R24" s="54"/>
      <c r="S24" s="54"/>
      <c r="T24" s="54"/>
    </row>
    <row r="25" spans="1:20" x14ac:dyDescent="0.6">
      <c r="A25" s="32" t="s">
        <v>18</v>
      </c>
      <c r="B25" s="8">
        <v>29</v>
      </c>
      <c r="C25" s="8">
        <v>3</v>
      </c>
      <c r="D25" s="8">
        <v>9</v>
      </c>
      <c r="E25" s="9">
        <v>0</v>
      </c>
      <c r="F25" s="8">
        <v>22</v>
      </c>
      <c r="G25" s="8">
        <v>2</v>
      </c>
      <c r="H25" s="8">
        <v>6</v>
      </c>
      <c r="I25" s="8">
        <v>4</v>
      </c>
      <c r="J25" s="8">
        <v>5</v>
      </c>
      <c r="K25" s="35">
        <v>2</v>
      </c>
      <c r="L25" s="8">
        <v>0</v>
      </c>
      <c r="M25" s="26">
        <f t="shared" si="5"/>
        <v>82</v>
      </c>
      <c r="N25" s="8">
        <v>7</v>
      </c>
      <c r="O25" s="33">
        <f t="shared" si="1"/>
        <v>89</v>
      </c>
      <c r="P25" s="53"/>
      <c r="Q25" s="54"/>
      <c r="R25" s="54"/>
      <c r="S25" s="54"/>
      <c r="T25" s="54"/>
    </row>
    <row r="26" spans="1:20" x14ac:dyDescent="0.6">
      <c r="A26" s="34" t="s">
        <v>39</v>
      </c>
      <c r="B26" s="22">
        <f>SUM(B19:B25)/B28</f>
        <v>0.28375733855185908</v>
      </c>
      <c r="C26" s="22">
        <f t="shared" ref="C26:N26" si="6">SUM(C19:C25)/C28</f>
        <v>0.27737226277372262</v>
      </c>
      <c r="D26" s="22">
        <f t="shared" si="6"/>
        <v>0.33717579250720459</v>
      </c>
      <c r="E26" s="22">
        <f t="shared" si="6"/>
        <v>0</v>
      </c>
      <c r="F26" s="22">
        <f t="shared" si="6"/>
        <v>0.32899869960988298</v>
      </c>
      <c r="G26" s="22">
        <f t="shared" si="6"/>
        <v>0.30059523809523808</v>
      </c>
      <c r="H26" s="22">
        <f t="shared" si="6"/>
        <v>0.25694444444444442</v>
      </c>
      <c r="I26" s="22">
        <f t="shared" si="6"/>
        <v>0.1875</v>
      </c>
      <c r="J26" s="22">
        <f t="shared" si="6"/>
        <v>0.18777292576419213</v>
      </c>
      <c r="K26" s="23">
        <f>SUM(K19:K25)/K28</f>
        <v>0.18333333333333332</v>
      </c>
      <c r="L26" s="23" t="s">
        <v>36</v>
      </c>
      <c r="M26" s="22">
        <f>SUM(M19:M25)/M28</f>
        <v>0.28771049802938015</v>
      </c>
      <c r="N26" s="22">
        <f t="shared" si="6"/>
        <v>0.35379061371841153</v>
      </c>
      <c r="O26" s="22">
        <f>SUM(O19:O25)/O28</f>
        <v>0.29367666232073014</v>
      </c>
      <c r="P26" s="53"/>
      <c r="Q26" s="54"/>
      <c r="R26" s="54"/>
      <c r="S26" s="54"/>
      <c r="T26" s="54"/>
    </row>
    <row r="27" spans="1:20" x14ac:dyDescent="0.6">
      <c r="A27" s="32" t="s">
        <v>19</v>
      </c>
      <c r="B27" s="8">
        <v>366</v>
      </c>
      <c r="C27" s="8">
        <v>99</v>
      </c>
      <c r="D27" s="8">
        <v>230</v>
      </c>
      <c r="E27" s="8">
        <v>2</v>
      </c>
      <c r="F27" s="8">
        <v>516</v>
      </c>
      <c r="G27" s="8">
        <v>235</v>
      </c>
      <c r="H27" s="8">
        <v>214</v>
      </c>
      <c r="I27" s="8">
        <v>91</v>
      </c>
      <c r="J27" s="8">
        <v>186</v>
      </c>
      <c r="K27" s="35">
        <v>49</v>
      </c>
      <c r="L27" s="8">
        <v>0</v>
      </c>
      <c r="M27" s="26">
        <f t="shared" si="5"/>
        <v>1988</v>
      </c>
      <c r="N27" s="8">
        <v>179</v>
      </c>
      <c r="O27" s="33">
        <f t="shared" si="1"/>
        <v>2167</v>
      </c>
      <c r="P27" s="53"/>
      <c r="Q27" s="54"/>
      <c r="R27" s="54"/>
      <c r="S27" s="54"/>
      <c r="T27" s="54"/>
    </row>
    <row r="28" spans="1:20" x14ac:dyDescent="0.6">
      <c r="A28" s="34" t="s">
        <v>49</v>
      </c>
      <c r="B28" s="12">
        <f t="shared" ref="B28:J28" si="7">SUM(B19:B25)+B27</f>
        <v>511</v>
      </c>
      <c r="C28" s="12">
        <f t="shared" si="7"/>
        <v>137</v>
      </c>
      <c r="D28" s="12">
        <f t="shared" si="7"/>
        <v>347</v>
      </c>
      <c r="E28" s="12">
        <f t="shared" si="7"/>
        <v>2</v>
      </c>
      <c r="F28" s="12">
        <f t="shared" si="7"/>
        <v>769</v>
      </c>
      <c r="G28" s="12">
        <f t="shared" si="7"/>
        <v>336</v>
      </c>
      <c r="H28" s="12">
        <f t="shared" si="7"/>
        <v>288</v>
      </c>
      <c r="I28" s="12">
        <f t="shared" si="7"/>
        <v>112</v>
      </c>
      <c r="J28" s="12">
        <f t="shared" si="7"/>
        <v>229</v>
      </c>
      <c r="K28" s="24">
        <f>SUM(K19:K25)+K27</f>
        <v>60</v>
      </c>
      <c r="L28" s="24" t="s">
        <v>36</v>
      </c>
      <c r="M28" s="26">
        <f t="shared" si="5"/>
        <v>2791</v>
      </c>
      <c r="N28" s="12">
        <f>SUM(N19:N25)+N27</f>
        <v>277</v>
      </c>
      <c r="O28" s="12">
        <f>SUM(O19:O25)+O27</f>
        <v>3068</v>
      </c>
      <c r="P28" s="53"/>
      <c r="Q28" s="54"/>
      <c r="R28" s="54"/>
      <c r="S28" s="54"/>
      <c r="T28" s="54"/>
    </row>
    <row r="29" spans="1:20" x14ac:dyDescent="0.6">
      <c r="A29" s="32" t="s">
        <v>38</v>
      </c>
      <c r="B29" s="8">
        <v>24</v>
      </c>
      <c r="C29" s="8">
        <v>158</v>
      </c>
      <c r="D29" s="8">
        <v>188</v>
      </c>
      <c r="E29" s="8">
        <v>1</v>
      </c>
      <c r="F29" s="8">
        <v>29</v>
      </c>
      <c r="G29" s="8">
        <v>19</v>
      </c>
      <c r="H29" s="8">
        <v>69</v>
      </c>
      <c r="I29" s="8">
        <v>5</v>
      </c>
      <c r="J29" s="8">
        <v>11</v>
      </c>
      <c r="K29" s="35">
        <v>8</v>
      </c>
      <c r="L29" s="21">
        <v>0</v>
      </c>
      <c r="M29" s="26">
        <f t="shared" si="5"/>
        <v>512</v>
      </c>
      <c r="N29" s="8">
        <v>80</v>
      </c>
      <c r="O29" s="33">
        <f t="shared" si="1"/>
        <v>592</v>
      </c>
      <c r="P29" s="53"/>
      <c r="Q29" s="54"/>
      <c r="R29" s="54"/>
      <c r="S29" s="54"/>
      <c r="T29" s="54"/>
    </row>
    <row r="30" spans="1:20" x14ac:dyDescent="0.6">
      <c r="A30" s="32" t="s">
        <v>21</v>
      </c>
      <c r="B30" s="8">
        <v>30</v>
      </c>
      <c r="C30" s="8">
        <v>5</v>
      </c>
      <c r="D30" s="8">
        <v>20</v>
      </c>
      <c r="E30" s="8">
        <v>0</v>
      </c>
      <c r="F30" s="8">
        <v>37</v>
      </c>
      <c r="G30" s="8">
        <v>8</v>
      </c>
      <c r="H30" s="8">
        <v>12</v>
      </c>
      <c r="I30" s="8">
        <v>10</v>
      </c>
      <c r="J30" s="8">
        <v>17</v>
      </c>
      <c r="K30" s="35">
        <v>7</v>
      </c>
      <c r="L30" s="21">
        <v>0</v>
      </c>
      <c r="M30" s="26">
        <f t="shared" si="5"/>
        <v>146</v>
      </c>
      <c r="N30" s="8">
        <v>194</v>
      </c>
      <c r="O30" s="33">
        <f t="shared" si="1"/>
        <v>340</v>
      </c>
      <c r="P30" s="53"/>
      <c r="Q30" s="54"/>
      <c r="R30" s="54"/>
      <c r="S30" s="54"/>
      <c r="T30" s="54"/>
    </row>
    <row r="31" spans="1:20" x14ac:dyDescent="0.6">
      <c r="A31" s="40" t="s">
        <v>22</v>
      </c>
      <c r="B31" s="16">
        <f t="shared" ref="B31" si="8">SUM(B28:B30)</f>
        <v>565</v>
      </c>
      <c r="C31" s="16">
        <f t="shared" ref="C31" si="9">SUM(C28:C30)</f>
        <v>300</v>
      </c>
      <c r="D31" s="16">
        <f t="shared" ref="D31" si="10">SUM(D28:D30)</f>
        <v>555</v>
      </c>
      <c r="E31" s="16">
        <f t="shared" ref="E31" si="11">SUM(E28:E30)</f>
        <v>3</v>
      </c>
      <c r="F31" s="16">
        <f t="shared" ref="F31" si="12">SUM(F28:F30)</f>
        <v>835</v>
      </c>
      <c r="G31" s="16">
        <f t="shared" ref="G31" si="13">SUM(G28:G30)</f>
        <v>363</v>
      </c>
      <c r="H31" s="16">
        <f t="shared" ref="H31" si="14">SUM(H28:H30)</f>
        <v>369</v>
      </c>
      <c r="I31" s="16">
        <f t="shared" ref="I31" si="15">SUM(I28:I30)</f>
        <v>127</v>
      </c>
      <c r="J31" s="16">
        <f t="shared" ref="J31" si="16">SUM(J28:J30)</f>
        <v>257</v>
      </c>
      <c r="K31" s="16">
        <f t="shared" ref="K31" si="17">SUM(K28:K30)</f>
        <v>75</v>
      </c>
      <c r="L31" s="16">
        <f t="shared" ref="L31" si="18">SUM(L28:L30)</f>
        <v>0</v>
      </c>
      <c r="M31" s="16">
        <f t="shared" ref="M31" si="19">SUM(M28:M30)</f>
        <v>3449</v>
      </c>
      <c r="N31" s="16">
        <f t="shared" ref="N31" si="20">SUM(N28:N30)</f>
        <v>551</v>
      </c>
      <c r="O31" s="16">
        <f t="shared" ref="O31" si="21">SUM(O28:O30)</f>
        <v>4000</v>
      </c>
      <c r="P31" s="53"/>
      <c r="Q31" s="54"/>
      <c r="R31" s="54"/>
      <c r="S31" s="54"/>
      <c r="T31" s="54"/>
    </row>
    <row r="32" spans="1:20" x14ac:dyDescent="0.6">
      <c r="A32" s="59" t="s">
        <v>40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53"/>
      <c r="Q32" s="54"/>
      <c r="R32" s="54"/>
      <c r="S32" s="54"/>
      <c r="T32" s="54"/>
    </row>
    <row r="33" spans="1:20" x14ac:dyDescent="0.6">
      <c r="A33" s="32" t="s">
        <v>12</v>
      </c>
      <c r="B33" s="9">
        <f t="shared" ref="B33:G39" si="22">B5+B19</f>
        <v>11</v>
      </c>
      <c r="C33" s="9">
        <f t="shared" si="22"/>
        <v>4</v>
      </c>
      <c r="D33" s="9">
        <f t="shared" si="22"/>
        <v>4</v>
      </c>
      <c r="E33" s="9">
        <f t="shared" si="22"/>
        <v>0</v>
      </c>
      <c r="F33" s="9">
        <f t="shared" si="22"/>
        <v>4</v>
      </c>
      <c r="G33" s="9">
        <f t="shared" si="22"/>
        <v>3</v>
      </c>
      <c r="H33" s="9">
        <f>H19</f>
        <v>1</v>
      </c>
      <c r="I33" s="9">
        <f t="shared" ref="I33:I39" si="23">I5+I19</f>
        <v>0</v>
      </c>
      <c r="J33" s="9">
        <f t="shared" ref="J33:J39" si="24">J19</f>
        <v>0</v>
      </c>
      <c r="K33" s="21">
        <f>K5+K19</f>
        <v>2</v>
      </c>
      <c r="L33" s="21">
        <f>L5+L19</f>
        <v>1</v>
      </c>
      <c r="M33" s="9">
        <f>M5+M19</f>
        <v>29</v>
      </c>
      <c r="N33" s="9">
        <f>N5+N19</f>
        <v>0</v>
      </c>
      <c r="O33" s="33">
        <f>O5+O19</f>
        <v>29</v>
      </c>
      <c r="P33" s="53"/>
      <c r="Q33" s="54"/>
      <c r="R33" s="54"/>
      <c r="S33" s="54"/>
      <c r="T33" s="54"/>
    </row>
    <row r="34" spans="1:20" x14ac:dyDescent="0.6">
      <c r="A34" s="32" t="s">
        <v>13</v>
      </c>
      <c r="B34" s="9">
        <f t="shared" si="22"/>
        <v>427</v>
      </c>
      <c r="C34" s="9">
        <f t="shared" si="22"/>
        <v>647</v>
      </c>
      <c r="D34" s="9">
        <f t="shared" si="22"/>
        <v>350</v>
      </c>
      <c r="E34" s="9">
        <f t="shared" si="22"/>
        <v>0</v>
      </c>
      <c r="F34" s="9">
        <f t="shared" si="22"/>
        <v>61</v>
      </c>
      <c r="G34" s="9">
        <f t="shared" si="22"/>
        <v>223</v>
      </c>
      <c r="H34" s="9">
        <f t="shared" ref="H34:H39" si="25">H20</f>
        <v>20</v>
      </c>
      <c r="I34" s="9">
        <f t="shared" si="23"/>
        <v>4</v>
      </c>
      <c r="J34" s="9">
        <f t="shared" si="24"/>
        <v>5</v>
      </c>
      <c r="K34" s="21">
        <f t="shared" ref="K34:L39" si="26">K6+K20</f>
        <v>14</v>
      </c>
      <c r="L34" s="21">
        <f t="shared" si="26"/>
        <v>98</v>
      </c>
      <c r="M34" s="9">
        <f>M6+M20</f>
        <v>1751</v>
      </c>
      <c r="N34" s="9">
        <f t="shared" ref="M34:O39" si="27">N6+N20</f>
        <v>49</v>
      </c>
      <c r="O34" s="33">
        <f t="shared" si="27"/>
        <v>1800</v>
      </c>
      <c r="P34" s="53"/>
      <c r="Q34" s="54"/>
      <c r="R34" s="54"/>
      <c r="S34" s="54"/>
      <c r="T34" s="54"/>
    </row>
    <row r="35" spans="1:20" x14ac:dyDescent="0.6">
      <c r="A35" s="32" t="s">
        <v>14</v>
      </c>
      <c r="B35" s="9">
        <f t="shared" si="22"/>
        <v>868</v>
      </c>
      <c r="C35" s="9">
        <f t="shared" si="22"/>
        <v>497</v>
      </c>
      <c r="D35" s="9">
        <f t="shared" si="22"/>
        <v>221</v>
      </c>
      <c r="E35" s="9">
        <f t="shared" si="22"/>
        <v>4</v>
      </c>
      <c r="F35" s="9">
        <f>F7+F21</f>
        <v>162</v>
      </c>
      <c r="G35" s="9">
        <f t="shared" si="22"/>
        <v>306</v>
      </c>
      <c r="H35" s="9">
        <f t="shared" si="25"/>
        <v>29</v>
      </c>
      <c r="I35" s="9">
        <f t="shared" si="23"/>
        <v>12</v>
      </c>
      <c r="J35" s="9">
        <f t="shared" si="24"/>
        <v>12</v>
      </c>
      <c r="K35" s="21">
        <f t="shared" si="26"/>
        <v>18</v>
      </c>
      <c r="L35" s="21">
        <f t="shared" si="26"/>
        <v>38</v>
      </c>
      <c r="M35" s="9">
        <f>M7+M21</f>
        <v>2129</v>
      </c>
      <c r="N35" s="9">
        <f t="shared" si="27"/>
        <v>77</v>
      </c>
      <c r="O35" s="33">
        <f t="shared" si="27"/>
        <v>2206</v>
      </c>
      <c r="P35" s="53"/>
      <c r="Q35" s="54"/>
      <c r="R35" s="54"/>
      <c r="S35" s="54"/>
      <c r="T35" s="54"/>
    </row>
    <row r="36" spans="1:20" x14ac:dyDescent="0.6">
      <c r="A36" s="32" t="s">
        <v>15</v>
      </c>
      <c r="B36" s="9">
        <f t="shared" si="22"/>
        <v>877</v>
      </c>
      <c r="C36" s="9">
        <f t="shared" si="22"/>
        <v>439</v>
      </c>
      <c r="D36" s="9">
        <f t="shared" si="22"/>
        <v>265</v>
      </c>
      <c r="E36" s="9">
        <f t="shared" si="22"/>
        <v>2</v>
      </c>
      <c r="F36" s="9">
        <f t="shared" si="22"/>
        <v>125</v>
      </c>
      <c r="G36" s="9">
        <f t="shared" si="22"/>
        <v>223</v>
      </c>
      <c r="H36" s="9">
        <f t="shared" si="25"/>
        <v>17</v>
      </c>
      <c r="I36" s="9">
        <f t="shared" si="23"/>
        <v>10</v>
      </c>
      <c r="J36" s="9">
        <f t="shared" si="24"/>
        <v>18</v>
      </c>
      <c r="K36" s="21">
        <f t="shared" si="26"/>
        <v>30</v>
      </c>
      <c r="L36" s="21">
        <f t="shared" si="26"/>
        <v>54</v>
      </c>
      <c r="M36" s="9">
        <f>M8+M22</f>
        <v>2006</v>
      </c>
      <c r="N36" s="9">
        <f t="shared" si="27"/>
        <v>63</v>
      </c>
      <c r="O36" s="33">
        <f t="shared" si="27"/>
        <v>2069</v>
      </c>
      <c r="P36" s="53"/>
      <c r="Q36" s="54"/>
      <c r="R36" s="54"/>
      <c r="S36" s="54"/>
      <c r="T36" s="54"/>
    </row>
    <row r="37" spans="1:20" x14ac:dyDescent="0.6">
      <c r="A37" s="32" t="s">
        <v>16</v>
      </c>
      <c r="B37" s="9">
        <f t="shared" si="22"/>
        <v>61</v>
      </c>
      <c r="C37" s="9">
        <f t="shared" si="22"/>
        <v>41</v>
      </c>
      <c r="D37" s="9">
        <f t="shared" si="22"/>
        <v>16</v>
      </c>
      <c r="E37" s="9">
        <f t="shared" si="22"/>
        <v>0</v>
      </c>
      <c r="F37" s="9">
        <f t="shared" si="22"/>
        <v>12</v>
      </c>
      <c r="G37" s="9">
        <f t="shared" si="22"/>
        <v>25</v>
      </c>
      <c r="H37" s="9">
        <f t="shared" si="25"/>
        <v>1</v>
      </c>
      <c r="I37" s="9">
        <f t="shared" si="23"/>
        <v>1</v>
      </c>
      <c r="J37" s="9">
        <f t="shared" si="24"/>
        <v>1</v>
      </c>
      <c r="K37" s="21">
        <f t="shared" si="26"/>
        <v>3</v>
      </c>
      <c r="L37" s="21">
        <f t="shared" si="26"/>
        <v>0</v>
      </c>
      <c r="M37" s="9">
        <f t="shared" si="27"/>
        <v>161</v>
      </c>
      <c r="N37" s="9">
        <f t="shared" si="27"/>
        <v>4</v>
      </c>
      <c r="O37" s="33">
        <f t="shared" si="27"/>
        <v>165</v>
      </c>
      <c r="P37" s="53"/>
      <c r="Q37" s="54"/>
      <c r="R37" s="54"/>
      <c r="S37" s="54"/>
      <c r="T37" s="54"/>
    </row>
    <row r="38" spans="1:20" x14ac:dyDescent="0.6">
      <c r="A38" s="32" t="s">
        <v>32</v>
      </c>
      <c r="B38" s="9">
        <f t="shared" si="22"/>
        <v>1</v>
      </c>
      <c r="C38" s="9">
        <f t="shared" si="22"/>
        <v>0</v>
      </c>
      <c r="D38" s="9">
        <f t="shared" si="22"/>
        <v>0</v>
      </c>
      <c r="E38" s="9">
        <f t="shared" si="22"/>
        <v>0</v>
      </c>
      <c r="F38" s="9">
        <f t="shared" si="22"/>
        <v>0</v>
      </c>
      <c r="G38" s="9">
        <f t="shared" si="22"/>
        <v>1</v>
      </c>
      <c r="H38" s="9">
        <f t="shared" si="25"/>
        <v>0</v>
      </c>
      <c r="I38" s="9">
        <f t="shared" si="23"/>
        <v>0</v>
      </c>
      <c r="J38" s="9">
        <f t="shared" si="24"/>
        <v>2</v>
      </c>
      <c r="K38" s="21">
        <f t="shared" si="26"/>
        <v>0</v>
      </c>
      <c r="L38" s="21">
        <f t="shared" si="26"/>
        <v>1</v>
      </c>
      <c r="M38" s="9">
        <f t="shared" si="27"/>
        <v>4</v>
      </c>
      <c r="N38" s="9">
        <f t="shared" si="27"/>
        <v>0</v>
      </c>
      <c r="O38" s="33">
        <f t="shared" si="27"/>
        <v>4</v>
      </c>
      <c r="P38" s="53"/>
      <c r="Q38" s="54"/>
      <c r="R38" s="54"/>
      <c r="S38" s="54"/>
      <c r="T38" s="54"/>
    </row>
    <row r="39" spans="1:20" x14ac:dyDescent="0.6">
      <c r="A39" s="32" t="s">
        <v>18</v>
      </c>
      <c r="B39" s="9">
        <f t="shared" si="22"/>
        <v>191</v>
      </c>
      <c r="C39" s="9">
        <f t="shared" si="22"/>
        <v>88</v>
      </c>
      <c r="D39" s="9">
        <f t="shared" si="22"/>
        <v>56</v>
      </c>
      <c r="E39" s="9">
        <f t="shared" si="22"/>
        <v>1</v>
      </c>
      <c r="F39" s="9">
        <f t="shared" si="22"/>
        <v>26</v>
      </c>
      <c r="G39" s="9">
        <f t="shared" si="22"/>
        <v>42</v>
      </c>
      <c r="H39" s="9">
        <f t="shared" si="25"/>
        <v>6</v>
      </c>
      <c r="I39" s="9">
        <f t="shared" si="23"/>
        <v>7</v>
      </c>
      <c r="J39" s="9">
        <f t="shared" si="24"/>
        <v>5</v>
      </c>
      <c r="K39" s="21">
        <f t="shared" si="26"/>
        <v>12</v>
      </c>
      <c r="L39" s="21">
        <f t="shared" si="26"/>
        <v>20</v>
      </c>
      <c r="M39" s="9">
        <f t="shared" si="27"/>
        <v>434</v>
      </c>
      <c r="N39" s="9">
        <f t="shared" si="27"/>
        <v>13</v>
      </c>
      <c r="O39" s="33">
        <f t="shared" si="27"/>
        <v>447</v>
      </c>
      <c r="P39" s="53"/>
      <c r="Q39" s="54"/>
      <c r="R39" s="54"/>
      <c r="S39" s="54"/>
      <c r="T39" s="54"/>
    </row>
    <row r="40" spans="1:20" x14ac:dyDescent="0.6">
      <c r="A40" s="34" t="s">
        <v>39</v>
      </c>
      <c r="B40" s="22">
        <f>SUM(B33:B39)/B42</f>
        <v>0.53989361702127658</v>
      </c>
      <c r="C40" s="22">
        <f t="shared" ref="C40:O40" si="28">SUM(C33:C39)/C42</f>
        <v>0.63041880969875097</v>
      </c>
      <c r="D40" s="22">
        <f t="shared" si="28"/>
        <v>0.54939759036144575</v>
      </c>
      <c r="E40" s="22">
        <f t="shared" si="28"/>
        <v>0.4375</v>
      </c>
      <c r="F40" s="22">
        <f t="shared" si="28"/>
        <v>0.39078156312625251</v>
      </c>
      <c r="G40" s="22">
        <f t="shared" si="28"/>
        <v>0.43134171907756813</v>
      </c>
      <c r="H40" s="22">
        <f t="shared" si="28"/>
        <v>0.25517241379310346</v>
      </c>
      <c r="I40" s="22">
        <f t="shared" si="28"/>
        <v>0.22222222222222221</v>
      </c>
      <c r="J40" s="22">
        <f t="shared" si="28"/>
        <v>0.18777292576419213</v>
      </c>
      <c r="K40" s="23">
        <f>SUM(K33:K39)/K42</f>
        <v>0.30501930501930502</v>
      </c>
      <c r="L40" s="23">
        <f>SUM(L33:L39)/L42</f>
        <v>0.36551724137931035</v>
      </c>
      <c r="M40" s="22">
        <f t="shared" si="28"/>
        <v>0.51102220130226716</v>
      </c>
      <c r="N40" s="22">
        <f t="shared" si="28"/>
        <v>0.3931297709923664</v>
      </c>
      <c r="O40" s="22">
        <f t="shared" si="28"/>
        <v>0.50636726697309919</v>
      </c>
      <c r="P40" s="53"/>
      <c r="Q40" s="54"/>
      <c r="R40" s="54"/>
      <c r="S40" s="54"/>
      <c r="T40" s="54"/>
    </row>
    <row r="41" spans="1:20" x14ac:dyDescent="0.6">
      <c r="A41" s="32" t="s">
        <v>19</v>
      </c>
      <c r="B41" s="9">
        <f t="shared" ref="B41:G41" si="29">B13+B27</f>
        <v>2076</v>
      </c>
      <c r="C41" s="9">
        <f t="shared" si="29"/>
        <v>1006</v>
      </c>
      <c r="D41" s="9">
        <f t="shared" si="29"/>
        <v>748</v>
      </c>
      <c r="E41" s="9">
        <f t="shared" si="29"/>
        <v>9</v>
      </c>
      <c r="F41" s="9">
        <f t="shared" si="29"/>
        <v>608</v>
      </c>
      <c r="G41" s="9">
        <f t="shared" si="29"/>
        <v>1085</v>
      </c>
      <c r="H41" s="9">
        <f>H27+H13</f>
        <v>216</v>
      </c>
      <c r="I41" s="9">
        <f>I13+I27</f>
        <v>119</v>
      </c>
      <c r="J41" s="9">
        <f>J27</f>
        <v>186</v>
      </c>
      <c r="K41" s="21">
        <f>K13+K27</f>
        <v>180</v>
      </c>
      <c r="L41" s="21">
        <f>L13+L27</f>
        <v>368</v>
      </c>
      <c r="M41" s="9">
        <f>M13+M27</f>
        <v>6233</v>
      </c>
      <c r="N41" s="9">
        <f>N13+N27</f>
        <v>318</v>
      </c>
      <c r="O41" s="33">
        <f>O13+O27</f>
        <v>6551</v>
      </c>
      <c r="P41" s="53"/>
      <c r="Q41" s="54"/>
      <c r="R41" s="54"/>
      <c r="S41" s="54"/>
      <c r="T41" s="54"/>
    </row>
    <row r="42" spans="1:20" x14ac:dyDescent="0.6">
      <c r="A42" s="34" t="s">
        <v>49</v>
      </c>
      <c r="B42" s="12">
        <f>SUM(B33:B39)+B41</f>
        <v>4512</v>
      </c>
      <c r="C42" s="12">
        <f t="shared" ref="C42:O42" si="30">SUM(C33:C39)+C41</f>
        <v>2722</v>
      </c>
      <c r="D42" s="12">
        <f t="shared" si="30"/>
        <v>1660</v>
      </c>
      <c r="E42" s="12">
        <f t="shared" si="30"/>
        <v>16</v>
      </c>
      <c r="F42" s="12">
        <f t="shared" si="30"/>
        <v>998</v>
      </c>
      <c r="G42" s="12">
        <f t="shared" si="30"/>
        <v>1908</v>
      </c>
      <c r="H42" s="12">
        <f t="shared" si="30"/>
        <v>290</v>
      </c>
      <c r="I42" s="12">
        <f t="shared" si="30"/>
        <v>153</v>
      </c>
      <c r="J42" s="12">
        <f t="shared" si="30"/>
        <v>229</v>
      </c>
      <c r="K42" s="12">
        <f>SUM(K33:K39)+K41</f>
        <v>259</v>
      </c>
      <c r="L42" s="12">
        <f>SUM(L33:L39)+L41</f>
        <v>580</v>
      </c>
      <c r="M42" s="12">
        <f>SUM(M33:M39)+M41</f>
        <v>12747</v>
      </c>
      <c r="N42" s="12">
        <f t="shared" si="30"/>
        <v>524</v>
      </c>
      <c r="O42" s="12">
        <f t="shared" si="30"/>
        <v>13271</v>
      </c>
      <c r="P42" s="53"/>
      <c r="Q42" s="54"/>
      <c r="R42" s="54"/>
      <c r="S42" s="54"/>
      <c r="T42" s="54"/>
    </row>
    <row r="43" spans="1:20" x14ac:dyDescent="0.6">
      <c r="A43" s="32" t="s">
        <v>38</v>
      </c>
      <c r="B43" s="9">
        <f t="shared" ref="B43:G44" si="31">B15+B29</f>
        <v>437</v>
      </c>
      <c r="C43" s="9">
        <f t="shared" si="31"/>
        <v>489</v>
      </c>
      <c r="D43" s="9">
        <f t="shared" si="31"/>
        <v>893</v>
      </c>
      <c r="E43" s="9">
        <f t="shared" si="31"/>
        <v>1</v>
      </c>
      <c r="F43" s="9">
        <f t="shared" si="31"/>
        <v>36</v>
      </c>
      <c r="G43" s="9">
        <f t="shared" si="31"/>
        <v>47</v>
      </c>
      <c r="H43" s="9">
        <f>H29</f>
        <v>69</v>
      </c>
      <c r="I43" s="9">
        <f>I15+I29</f>
        <v>5</v>
      </c>
      <c r="J43" s="9">
        <f>J29</f>
        <v>11</v>
      </c>
      <c r="K43" s="21">
        <f>K15+K29</f>
        <v>27</v>
      </c>
      <c r="L43" s="21">
        <f>L15+L29</f>
        <v>13</v>
      </c>
      <c r="M43" s="9">
        <f t="shared" ref="M43:O44" si="32">M15+M29</f>
        <v>2015</v>
      </c>
      <c r="N43" s="9">
        <f t="shared" si="32"/>
        <v>147</v>
      </c>
      <c r="O43" s="33">
        <f t="shared" si="32"/>
        <v>2162</v>
      </c>
      <c r="P43" s="53"/>
      <c r="Q43" s="54"/>
      <c r="R43" s="54"/>
      <c r="S43" s="54"/>
      <c r="T43" s="54"/>
    </row>
    <row r="44" spans="1:20" x14ac:dyDescent="0.6">
      <c r="A44" s="32" t="s">
        <v>21</v>
      </c>
      <c r="B44" s="9">
        <f t="shared" si="31"/>
        <v>354</v>
      </c>
      <c r="C44" s="9">
        <f t="shared" si="31"/>
        <v>160</v>
      </c>
      <c r="D44" s="9">
        <f t="shared" si="31"/>
        <v>149</v>
      </c>
      <c r="E44" s="9">
        <f t="shared" si="31"/>
        <v>6</v>
      </c>
      <c r="F44" s="9">
        <f t="shared" si="31"/>
        <v>54</v>
      </c>
      <c r="G44" s="9">
        <f t="shared" si="31"/>
        <v>106</v>
      </c>
      <c r="H44" s="9">
        <f>H30+H16</f>
        <v>17</v>
      </c>
      <c r="I44" s="9">
        <f>I16+I30</f>
        <v>12</v>
      </c>
      <c r="J44" s="9">
        <f>J30</f>
        <v>17</v>
      </c>
      <c r="K44" s="21">
        <f>K16+K30</f>
        <v>22</v>
      </c>
      <c r="L44" s="21">
        <f>L16+L30</f>
        <v>31</v>
      </c>
      <c r="M44" s="9">
        <f t="shared" si="32"/>
        <v>897</v>
      </c>
      <c r="N44" s="9">
        <f t="shared" si="32"/>
        <v>517</v>
      </c>
      <c r="O44" s="33">
        <f t="shared" si="32"/>
        <v>1414</v>
      </c>
      <c r="P44" s="53"/>
      <c r="Q44" s="54"/>
      <c r="R44" s="54"/>
      <c r="S44" s="54"/>
      <c r="T44" s="54"/>
    </row>
    <row r="45" spans="1:20" x14ac:dyDescent="0.6">
      <c r="A45" s="58" t="s">
        <v>10</v>
      </c>
      <c r="B45" s="33">
        <f>SUM(B33:B39)+B41+B43+B44</f>
        <v>5303</v>
      </c>
      <c r="C45" s="33">
        <f t="shared" ref="C45:J45" si="33">SUM(C33:C39)+C41+C43+C44</f>
        <v>3371</v>
      </c>
      <c r="D45" s="33">
        <f t="shared" si="33"/>
        <v>2702</v>
      </c>
      <c r="E45" s="33">
        <f t="shared" si="33"/>
        <v>23</v>
      </c>
      <c r="F45" s="33">
        <f t="shared" si="33"/>
        <v>1088</v>
      </c>
      <c r="G45" s="33">
        <f t="shared" si="33"/>
        <v>2061</v>
      </c>
      <c r="H45" s="33">
        <f>SUM(H33:H39)+H41+H43+H44</f>
        <v>376</v>
      </c>
      <c r="I45" s="33">
        <f t="shared" si="33"/>
        <v>170</v>
      </c>
      <c r="J45" s="33">
        <f t="shared" si="33"/>
        <v>257</v>
      </c>
      <c r="K45" s="33">
        <f>SUM(K33:K39)+K41+K43+K44</f>
        <v>308</v>
      </c>
      <c r="L45" s="33">
        <f>SUM(L33:L39)+L41+L43+L44</f>
        <v>624</v>
      </c>
      <c r="M45" s="12">
        <f>SUM(M33:M39)+M41+M43+M44</f>
        <v>15659</v>
      </c>
      <c r="N45" s="12">
        <f>SUM(N33:N39)+N41+N43+N44</f>
        <v>1188</v>
      </c>
      <c r="O45" s="12">
        <f>SUM(O33:O39)+O41+O43+O44</f>
        <v>16847</v>
      </c>
      <c r="P45" s="53"/>
      <c r="Q45" s="54"/>
      <c r="R45" s="54"/>
      <c r="S45" s="54"/>
      <c r="T45" s="54"/>
    </row>
    <row r="46" spans="1:20" x14ac:dyDescent="0.6">
      <c r="A46" s="14" t="s">
        <v>30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3"/>
      <c r="Q46" s="54"/>
      <c r="R46" s="54"/>
      <c r="S46" s="54"/>
      <c r="T46" s="54"/>
    </row>
    <row r="47" spans="1:20" x14ac:dyDescent="0.6">
      <c r="A47" s="14" t="s">
        <v>51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3"/>
      <c r="Q47" s="54"/>
      <c r="R47" s="54"/>
      <c r="S47" s="54"/>
      <c r="T47" s="54"/>
    </row>
  </sheetData>
  <pageMargins left="0.7" right="0.7" top="0.75" bottom="0.75" header="0.3" footer="0.3"/>
  <pageSetup scale="64" orientation="landscape" r:id="rId1"/>
  <headerFooter>
    <oddHeader>&amp;L&amp;"-,Bold"&amp;11College Level Data &amp;C&amp;"-,Bold"&amp;11Table 20 &amp;R&amp;"-,Bold"&amp;11Race/Ethnicity by College</oddHeader>
    <oddFooter>&amp;L&amp;"-,Bold"&amp;11Office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Fall 2023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'Fall 2016'!Print_Area</vt:lpstr>
      <vt:lpstr>'Fall 2017'!Print_Area</vt:lpstr>
      <vt:lpstr>'Fall 2019'!Print_Area</vt:lpstr>
      <vt:lpstr>'Fall 2020'!Print_Area</vt:lpstr>
      <vt:lpstr>'Fall 2021'!Print_Area</vt:lpstr>
      <vt:lpstr>'Fall 2022'!Print_Area</vt:lpstr>
      <vt:lpstr>'Fall 2020'!Print_Titles</vt:lpstr>
    </vt:vector>
  </TitlesOfParts>
  <Company>UMass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Castiola</dc:creator>
  <cp:lastModifiedBy>Awat O Osman</cp:lastModifiedBy>
  <cp:lastPrinted>2024-06-11T15:20:36Z</cp:lastPrinted>
  <dcterms:created xsi:type="dcterms:W3CDTF">2018-01-03T19:26:20Z</dcterms:created>
  <dcterms:modified xsi:type="dcterms:W3CDTF">2024-06-11T15:23:11Z</dcterms:modified>
</cp:coreProperties>
</file>