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2/Admissions by College/"/>
    </mc:Choice>
  </mc:AlternateContent>
  <xr:revisionPtr revIDLastSave="3" documentId="8_{C528D885-3AE4-4289-B259-9CC4D9F47E96}" xr6:coauthVersionLast="47" xr6:coauthVersionMax="47" xr10:uidLastSave="{420A5E8B-EE02-41A7-B609-33018137BEF7}"/>
  <bookViews>
    <workbookView xWindow="-120" yWindow="-120" windowWidth="29040" windowHeight="15840" firstSheet="1" activeTab="1" xr2:uid="{00000000-000D-0000-FFFF-FFFF00000000}"/>
  </bookViews>
  <sheets>
    <sheet name="Fall 2014" sheetId="4" state="hidden" r:id="rId1"/>
    <sheet name="Fall 2022" sheetId="10" r:id="rId2"/>
    <sheet name="Fall 2021" sheetId="9" r:id="rId3"/>
    <sheet name="Fall 2020" sheetId="8" r:id="rId4"/>
    <sheet name="Fall 2019" sheetId="7" r:id="rId5"/>
    <sheet name="Fall 2018" sheetId="6" r:id="rId6"/>
    <sheet name="Fall 2017" sheetId="1" state="hidden" r:id="rId7"/>
    <sheet name="Fall 2016" sheetId="2" state="hidden" r:id="rId8"/>
    <sheet name="Fall 2015" sheetId="5" state="hidden" r:id="rId9"/>
  </sheets>
  <definedNames>
    <definedName name="_xlnm.Print_Area" localSheetId="0">'Fall 2014'!$A$1:$F$202</definedName>
    <definedName name="_xlnm.Print_Area" localSheetId="8">'Fall 2015'!$A$1:$F$215</definedName>
    <definedName name="_xlnm.Print_Area" localSheetId="7">'Fall 2016'!$A$1:$F$230</definedName>
    <definedName name="_xlnm.Print_Area" localSheetId="6">'Fall 2017'!$A$1:$F$146</definedName>
    <definedName name="_xlnm.Print_Area" localSheetId="5">'Fall 2018'!$A$1:$F$150</definedName>
    <definedName name="_xlnm.Print_Area" localSheetId="4">'Fall 2019'!$A$1:$F$130</definedName>
    <definedName name="_xlnm.Print_Area" localSheetId="3">'Fall 2020'!$A$1:$F$139</definedName>
    <definedName name="_xlnm.Print_Area" localSheetId="2">'Fall 2021'!$A$1:$F$139</definedName>
    <definedName name="_xlnm.Print_Area" localSheetId="1">'Fall 2022'!$A$1:$F$135</definedName>
    <definedName name="_xlnm.Print_Titles" localSheetId="0">'Fall 2014'!$2:$2</definedName>
    <definedName name="_xlnm.Print_Titles" localSheetId="8">'Fall 2015'!$2:$2</definedName>
    <definedName name="_xlnm.Print_Titles" localSheetId="7">'Fall 2016'!$2:$2</definedName>
    <definedName name="_xlnm.Print_Titles" localSheetId="6">'Fall 2017'!$2:$2</definedName>
    <definedName name="_xlnm.Print_Titles" localSheetId="5">'Fall 2018'!$2:$2</definedName>
    <definedName name="_xlnm.Print_Titles" localSheetId="4">'Fall 2019'!$2:$2</definedName>
    <definedName name="_xlnm.Print_Titles" localSheetId="3">'Fall 2020'!$2:$2</definedName>
    <definedName name="_xlnm.Print_Titles" localSheetId="2">'Fall 2021'!$2:$2</definedName>
    <definedName name="_xlnm.Print_Titles" localSheetId="1">'Fall 2022'!$3:$3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0" l="1"/>
  <c r="B42" i="10"/>
  <c r="E61" i="10"/>
  <c r="C61" i="10"/>
  <c r="B61" i="10"/>
  <c r="B51" i="10"/>
  <c r="D125" i="10"/>
  <c r="F125" i="10"/>
  <c r="D126" i="10"/>
  <c r="F126" i="10"/>
  <c r="B127" i="10"/>
  <c r="C127" i="10"/>
  <c r="D127" i="10"/>
  <c r="E127" i="10"/>
  <c r="F127" i="10"/>
  <c r="D128" i="10"/>
  <c r="F128" i="10"/>
  <c r="D129" i="10"/>
  <c r="F129" i="10"/>
  <c r="D130" i="10"/>
  <c r="F130" i="10"/>
  <c r="B131" i="10"/>
  <c r="C131" i="10"/>
  <c r="D131" i="10" s="1"/>
  <c r="E131" i="10"/>
  <c r="F131" i="10" s="1"/>
  <c r="F97" i="10"/>
  <c r="D97" i="10"/>
  <c r="B108" i="10"/>
  <c r="F58" i="10"/>
  <c r="D58" i="10"/>
  <c r="F28" i="10"/>
  <c r="D28" i="10"/>
  <c r="B132" i="10"/>
  <c r="E122" i="10"/>
  <c r="C122" i="10"/>
  <c r="B122" i="10"/>
  <c r="F121" i="10"/>
  <c r="D121" i="10"/>
  <c r="F120" i="10"/>
  <c r="D120" i="10"/>
  <c r="F119" i="10"/>
  <c r="D119" i="10"/>
  <c r="F118" i="10"/>
  <c r="D118" i="10"/>
  <c r="F117" i="10"/>
  <c r="D117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10" i="10"/>
  <c r="D110" i="10"/>
  <c r="F109" i="10"/>
  <c r="D109" i="10"/>
  <c r="E108" i="10"/>
  <c r="C108" i="10"/>
  <c r="F107" i="10"/>
  <c r="D107" i="10"/>
  <c r="F106" i="10"/>
  <c r="D106" i="10"/>
  <c r="F105" i="10"/>
  <c r="D105" i="10"/>
  <c r="F104" i="10"/>
  <c r="D104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6" i="10"/>
  <c r="D96" i="10"/>
  <c r="F95" i="10"/>
  <c r="D95" i="10"/>
  <c r="E94" i="10"/>
  <c r="C94" i="10"/>
  <c r="F93" i="10"/>
  <c r="D93" i="10"/>
  <c r="F92" i="10"/>
  <c r="D92" i="10"/>
  <c r="F91" i="10"/>
  <c r="D91" i="10"/>
  <c r="F90" i="10"/>
  <c r="D90" i="10"/>
  <c r="F89" i="10"/>
  <c r="D89" i="10"/>
  <c r="F88" i="10"/>
  <c r="D88" i="10"/>
  <c r="F87" i="10"/>
  <c r="D87" i="10"/>
  <c r="E84" i="10"/>
  <c r="C84" i="10"/>
  <c r="B84" i="10"/>
  <c r="F83" i="10"/>
  <c r="D83" i="10"/>
  <c r="F82" i="10"/>
  <c r="D82" i="10"/>
  <c r="F81" i="10"/>
  <c r="D81" i="10"/>
  <c r="E80" i="10"/>
  <c r="C80" i="10"/>
  <c r="B80" i="10"/>
  <c r="F79" i="10"/>
  <c r="D79" i="10"/>
  <c r="F78" i="10"/>
  <c r="D78" i="10"/>
  <c r="F77" i="10"/>
  <c r="D77" i="10"/>
  <c r="F76" i="10"/>
  <c r="D76" i="10"/>
  <c r="F75" i="10"/>
  <c r="D75" i="10"/>
  <c r="E74" i="10"/>
  <c r="C74" i="10"/>
  <c r="B74" i="10"/>
  <c r="B85" i="10" s="1"/>
  <c r="F73" i="10"/>
  <c r="D73" i="10"/>
  <c r="F72" i="10"/>
  <c r="D72" i="10"/>
  <c r="F71" i="10"/>
  <c r="D71" i="10"/>
  <c r="E68" i="10"/>
  <c r="C68" i="10"/>
  <c r="B68" i="10"/>
  <c r="F66" i="10"/>
  <c r="D66" i="10"/>
  <c r="F65" i="10"/>
  <c r="D65" i="10"/>
  <c r="E64" i="10"/>
  <c r="C64" i="10"/>
  <c r="B64" i="10"/>
  <c r="F63" i="10"/>
  <c r="D63" i="10"/>
  <c r="F62" i="10"/>
  <c r="D62" i="10"/>
  <c r="B69" i="10"/>
  <c r="F60" i="10"/>
  <c r="D60" i="10"/>
  <c r="F59" i="10"/>
  <c r="D59" i="10"/>
  <c r="E55" i="10"/>
  <c r="C55" i="10"/>
  <c r="B55" i="10"/>
  <c r="B56" i="10" s="1"/>
  <c r="F54" i="10"/>
  <c r="D54" i="10"/>
  <c r="F53" i="10"/>
  <c r="D53" i="10"/>
  <c r="F52" i="10"/>
  <c r="D52" i="10"/>
  <c r="E51" i="10"/>
  <c r="C51" i="10"/>
  <c r="F50" i="10"/>
  <c r="D50" i="10"/>
  <c r="F49" i="10"/>
  <c r="D49" i="10"/>
  <c r="F48" i="10"/>
  <c r="D48" i="10"/>
  <c r="F47" i="10"/>
  <c r="D47" i="10"/>
  <c r="F46" i="10"/>
  <c r="D46" i="10"/>
  <c r="E45" i="10"/>
  <c r="C45" i="10"/>
  <c r="B45" i="10"/>
  <c r="F44" i="10"/>
  <c r="D44" i="10"/>
  <c r="E41" i="10"/>
  <c r="C41" i="10"/>
  <c r="F40" i="10"/>
  <c r="D40" i="10"/>
  <c r="F39" i="10"/>
  <c r="D39" i="10"/>
  <c r="F38" i="10"/>
  <c r="D38" i="10"/>
  <c r="F37" i="10"/>
  <c r="D37" i="10"/>
  <c r="F36" i="10"/>
  <c r="D36" i="10"/>
  <c r="F34" i="10"/>
  <c r="D34" i="10"/>
  <c r="F33" i="10"/>
  <c r="D33" i="10"/>
  <c r="F32" i="10"/>
  <c r="D32" i="10"/>
  <c r="F31" i="10"/>
  <c r="D31" i="10"/>
  <c r="F30" i="10"/>
  <c r="D30" i="10"/>
  <c r="F29" i="10"/>
  <c r="D29" i="10"/>
  <c r="E25" i="10"/>
  <c r="C25" i="10"/>
  <c r="B25" i="10"/>
  <c r="F24" i="10"/>
  <c r="D24" i="10"/>
  <c r="F23" i="10"/>
  <c r="D23" i="10"/>
  <c r="F22" i="10"/>
  <c r="D22" i="10"/>
  <c r="F21" i="10"/>
  <c r="D21" i="10"/>
  <c r="E20" i="10"/>
  <c r="C20" i="10"/>
  <c r="B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F11" i="10"/>
  <c r="D11" i="10"/>
  <c r="F10" i="10"/>
  <c r="D10" i="10"/>
  <c r="E9" i="10"/>
  <c r="C9" i="10"/>
  <c r="B9" i="10"/>
  <c r="B26" i="10" s="1"/>
  <c r="F8" i="10"/>
  <c r="D8" i="10"/>
  <c r="F7" i="10"/>
  <c r="D7" i="10"/>
  <c r="F6" i="10"/>
  <c r="D6" i="10"/>
  <c r="F5" i="10"/>
  <c r="D5" i="10"/>
  <c r="E211" i="5"/>
  <c r="C211" i="5"/>
  <c r="B211" i="5"/>
  <c r="F210" i="5"/>
  <c r="D210" i="5"/>
  <c r="F209" i="5"/>
  <c r="D209" i="5"/>
  <c r="F208" i="5"/>
  <c r="D208" i="5"/>
  <c r="F207" i="5"/>
  <c r="D207" i="5"/>
  <c r="F206" i="5"/>
  <c r="D206" i="5"/>
  <c r="F205" i="5"/>
  <c r="D205" i="5"/>
  <c r="F204" i="5"/>
  <c r="D204" i="5"/>
  <c r="F203" i="5"/>
  <c r="D203" i="5"/>
  <c r="E202" i="5"/>
  <c r="C202" i="5"/>
  <c r="B202" i="5"/>
  <c r="B212" i="5" s="1"/>
  <c r="F201" i="5"/>
  <c r="D201" i="5"/>
  <c r="F200" i="5"/>
  <c r="D200" i="5"/>
  <c r="F199" i="5"/>
  <c r="D199" i="5"/>
  <c r="F198" i="5"/>
  <c r="D198" i="5"/>
  <c r="E195" i="5"/>
  <c r="C195" i="5"/>
  <c r="B195" i="5"/>
  <c r="F194" i="5"/>
  <c r="D194" i="5"/>
  <c r="D193" i="5"/>
  <c r="F192" i="5"/>
  <c r="D192" i="5"/>
  <c r="E191" i="5"/>
  <c r="C191" i="5"/>
  <c r="B191" i="5"/>
  <c r="F190" i="5"/>
  <c r="D190" i="5"/>
  <c r="F189" i="5"/>
  <c r="D189" i="5"/>
  <c r="F188" i="5"/>
  <c r="D188" i="5"/>
  <c r="F187" i="5"/>
  <c r="D187" i="5"/>
  <c r="F186" i="5"/>
  <c r="D186" i="5"/>
  <c r="F185" i="5"/>
  <c r="D185" i="5"/>
  <c r="E184" i="5"/>
  <c r="C184" i="5"/>
  <c r="B184" i="5"/>
  <c r="B196" i="5" s="1"/>
  <c r="F183" i="5"/>
  <c r="D183" i="5"/>
  <c r="E180" i="5"/>
  <c r="C180" i="5"/>
  <c r="B180" i="5"/>
  <c r="F179" i="5"/>
  <c r="D179" i="5"/>
  <c r="F178" i="5"/>
  <c r="D178" i="5"/>
  <c r="F177" i="5"/>
  <c r="D177" i="5"/>
  <c r="E176" i="5"/>
  <c r="C176" i="5"/>
  <c r="B176" i="5"/>
  <c r="F175" i="5"/>
  <c r="D175" i="5"/>
  <c r="F174" i="5"/>
  <c r="D174" i="5"/>
  <c r="F173" i="5"/>
  <c r="D173" i="5"/>
  <c r="F172" i="5"/>
  <c r="D172" i="5"/>
  <c r="F171" i="5"/>
  <c r="D171" i="5"/>
  <c r="F170" i="5"/>
  <c r="D170" i="5"/>
  <c r="F169" i="5"/>
  <c r="D169" i="5"/>
  <c r="E168" i="5"/>
  <c r="C168" i="5"/>
  <c r="B168" i="5"/>
  <c r="B181" i="5" s="1"/>
  <c r="F167" i="5"/>
  <c r="D167" i="5"/>
  <c r="F166" i="5"/>
  <c r="D166" i="5"/>
  <c r="F165" i="5"/>
  <c r="D165" i="5"/>
  <c r="E163" i="5"/>
  <c r="F163" i="5" s="1"/>
  <c r="B163" i="5"/>
  <c r="D163" i="5" s="1"/>
  <c r="F162" i="5"/>
  <c r="D162" i="5"/>
  <c r="F161" i="5"/>
  <c r="D161" i="5"/>
  <c r="F160" i="5"/>
  <c r="D160" i="5"/>
  <c r="F159" i="5"/>
  <c r="D159" i="5"/>
  <c r="E156" i="5"/>
  <c r="C156" i="5"/>
  <c r="B156" i="5"/>
  <c r="F155" i="5"/>
  <c r="D155" i="5"/>
  <c r="F154" i="5"/>
  <c r="D154" i="5"/>
  <c r="F153" i="5"/>
  <c r="D153" i="5"/>
  <c r="F152" i="5"/>
  <c r="D152" i="5"/>
  <c r="F151" i="5"/>
  <c r="D151" i="5"/>
  <c r="F149" i="5"/>
  <c r="D149" i="5"/>
  <c r="F148" i="5"/>
  <c r="D148" i="5"/>
  <c r="F147" i="5"/>
  <c r="D147" i="5"/>
  <c r="E146" i="5"/>
  <c r="C146" i="5"/>
  <c r="B146" i="5"/>
  <c r="F145" i="5"/>
  <c r="D145" i="5"/>
  <c r="D144" i="5"/>
  <c r="F143" i="5"/>
  <c r="D143" i="5"/>
  <c r="F142" i="5"/>
  <c r="D142" i="5"/>
  <c r="D141" i="5"/>
  <c r="F139" i="5"/>
  <c r="D139" i="5"/>
  <c r="F138" i="5"/>
  <c r="D138" i="5"/>
  <c r="F137" i="5"/>
  <c r="D137" i="5"/>
  <c r="F136" i="5"/>
  <c r="D136" i="5"/>
  <c r="F135" i="5"/>
  <c r="D135" i="5"/>
  <c r="F134" i="5"/>
  <c r="D134" i="5"/>
  <c r="F133" i="5"/>
  <c r="D133" i="5"/>
  <c r="F132" i="5"/>
  <c r="D132" i="5"/>
  <c r="F131" i="5"/>
  <c r="D131" i="5"/>
  <c r="F129" i="5"/>
  <c r="D129" i="5"/>
  <c r="F128" i="5"/>
  <c r="D128" i="5"/>
  <c r="F127" i="5"/>
  <c r="D127" i="5"/>
  <c r="F126" i="5"/>
  <c r="D126" i="5"/>
  <c r="F125" i="5"/>
  <c r="D125" i="5"/>
  <c r="F124" i="5"/>
  <c r="D124" i="5"/>
  <c r="F123" i="5"/>
  <c r="D123" i="5"/>
  <c r="F122" i="5"/>
  <c r="D122" i="5"/>
  <c r="F121" i="5"/>
  <c r="D121" i="5"/>
  <c r="F120" i="5"/>
  <c r="D120" i="5"/>
  <c r="F119" i="5"/>
  <c r="D119" i="5"/>
  <c r="F118" i="5"/>
  <c r="D118" i="5"/>
  <c r="F117" i="5"/>
  <c r="D117" i="5"/>
  <c r="F116" i="5"/>
  <c r="D116" i="5"/>
  <c r="F115" i="5"/>
  <c r="D115" i="5"/>
  <c r="F114" i="5"/>
  <c r="D114" i="5"/>
  <c r="E113" i="5"/>
  <c r="C113" i="5"/>
  <c r="B113" i="5"/>
  <c r="B157" i="5" s="1"/>
  <c r="F112" i="5"/>
  <c r="D112" i="5"/>
  <c r="F111" i="5"/>
  <c r="D111" i="5"/>
  <c r="F110" i="5"/>
  <c r="D110" i="5"/>
  <c r="F109" i="5"/>
  <c r="D109" i="5"/>
  <c r="F108" i="5"/>
  <c r="D108" i="5"/>
  <c r="F107" i="5"/>
  <c r="D107" i="5"/>
  <c r="F106" i="5"/>
  <c r="D106" i="5"/>
  <c r="F105" i="5"/>
  <c r="D105" i="5"/>
  <c r="F104" i="5"/>
  <c r="D104" i="5"/>
  <c r="E101" i="5"/>
  <c r="C101" i="5"/>
  <c r="B101" i="5"/>
  <c r="F100" i="5"/>
  <c r="D100" i="5"/>
  <c r="F99" i="5"/>
  <c r="D99" i="5"/>
  <c r="E97" i="5"/>
  <c r="C97" i="5"/>
  <c r="B97" i="5"/>
  <c r="F96" i="5"/>
  <c r="D96" i="5"/>
  <c r="F95" i="5"/>
  <c r="D95" i="5"/>
  <c r="F94" i="5"/>
  <c r="D94" i="5"/>
  <c r="F93" i="5"/>
  <c r="D93" i="5"/>
  <c r="F92" i="5"/>
  <c r="D92" i="5"/>
  <c r="E91" i="5"/>
  <c r="C91" i="5"/>
  <c r="B91" i="5"/>
  <c r="B102" i="5" s="1"/>
  <c r="F90" i="5"/>
  <c r="D90" i="5"/>
  <c r="F89" i="5"/>
  <c r="D89" i="5"/>
  <c r="D88" i="5"/>
  <c r="F87" i="5"/>
  <c r="D87" i="5"/>
  <c r="F86" i="5"/>
  <c r="D86" i="5"/>
  <c r="F85" i="5"/>
  <c r="D85" i="5"/>
  <c r="F84" i="5"/>
  <c r="D84" i="5"/>
  <c r="F83" i="5"/>
  <c r="D83" i="5"/>
  <c r="F82" i="5"/>
  <c r="D82" i="5"/>
  <c r="F81" i="5"/>
  <c r="D81" i="5"/>
  <c r="E78" i="5"/>
  <c r="C78" i="5"/>
  <c r="B78" i="5"/>
  <c r="F77" i="5"/>
  <c r="D77" i="5"/>
  <c r="F76" i="5"/>
  <c r="D76" i="5"/>
  <c r="F75" i="5"/>
  <c r="D75" i="5"/>
  <c r="E74" i="5"/>
  <c r="C74" i="5"/>
  <c r="B74" i="5"/>
  <c r="F73" i="5"/>
  <c r="D73" i="5"/>
  <c r="F72" i="5"/>
  <c r="D72" i="5"/>
  <c r="F71" i="5"/>
  <c r="D71" i="5"/>
  <c r="F70" i="5"/>
  <c r="D70" i="5"/>
  <c r="F69" i="5"/>
  <c r="D69" i="5"/>
  <c r="E68" i="5"/>
  <c r="C68" i="5"/>
  <c r="B68" i="5"/>
  <c r="B79" i="5" s="1"/>
  <c r="F67" i="5"/>
  <c r="D67" i="5"/>
  <c r="F66" i="5"/>
  <c r="D66" i="5"/>
  <c r="F65" i="5"/>
  <c r="D65" i="5"/>
  <c r="E62" i="5"/>
  <c r="C62" i="5"/>
  <c r="B62" i="5"/>
  <c r="D61" i="5"/>
  <c r="F60" i="5"/>
  <c r="D60" i="5"/>
  <c r="E59" i="5"/>
  <c r="C59" i="5"/>
  <c r="B59" i="5"/>
  <c r="F58" i="5"/>
  <c r="D58" i="5"/>
  <c r="F57" i="5"/>
  <c r="D57" i="5"/>
  <c r="D56" i="5"/>
  <c r="F55" i="5"/>
  <c r="D55" i="5"/>
  <c r="F54" i="5"/>
  <c r="D54" i="5"/>
  <c r="F53" i="5"/>
  <c r="D53" i="5"/>
  <c r="F52" i="5"/>
  <c r="D52" i="5"/>
  <c r="F51" i="5"/>
  <c r="D51" i="5"/>
  <c r="F50" i="5"/>
  <c r="D50" i="5"/>
  <c r="F49" i="5"/>
  <c r="D49" i="5"/>
  <c r="F48" i="5"/>
  <c r="D48" i="5"/>
  <c r="F47" i="5"/>
  <c r="D47" i="5"/>
  <c r="E46" i="5"/>
  <c r="C46" i="5"/>
  <c r="B46" i="5"/>
  <c r="B63" i="5" s="1"/>
  <c r="F45" i="5"/>
  <c r="D45" i="5"/>
  <c r="F44" i="5"/>
  <c r="D44" i="5"/>
  <c r="F43" i="5"/>
  <c r="D43" i="5"/>
  <c r="F42" i="5"/>
  <c r="D42" i="5"/>
  <c r="F41" i="5"/>
  <c r="D41" i="5"/>
  <c r="F40" i="5"/>
  <c r="D40" i="5"/>
  <c r="F39" i="5"/>
  <c r="D39" i="5"/>
  <c r="F38" i="5"/>
  <c r="D38" i="5"/>
  <c r="F37" i="5"/>
  <c r="D37" i="5"/>
  <c r="F36" i="5"/>
  <c r="D36" i="5"/>
  <c r="F35" i="5"/>
  <c r="D35" i="5"/>
  <c r="D34" i="5"/>
  <c r="F33" i="5"/>
  <c r="D33" i="5"/>
  <c r="F32" i="5"/>
  <c r="D32" i="5"/>
  <c r="F31" i="5"/>
  <c r="D31" i="5"/>
  <c r="E28" i="5"/>
  <c r="C28" i="5"/>
  <c r="B28" i="5"/>
  <c r="F27" i="5"/>
  <c r="D27" i="5"/>
  <c r="F26" i="5"/>
  <c r="D26" i="5"/>
  <c r="E24" i="5"/>
  <c r="C24" i="5"/>
  <c r="B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E7" i="5"/>
  <c r="C7" i="5"/>
  <c r="B7" i="5"/>
  <c r="B29" i="5" s="1"/>
  <c r="B213" i="5" s="1"/>
  <c r="F6" i="5"/>
  <c r="D6" i="5"/>
  <c r="F5" i="5"/>
  <c r="D5" i="5"/>
  <c r="F4" i="5"/>
  <c r="D4" i="5"/>
  <c r="E226" i="2"/>
  <c r="C226" i="2"/>
  <c r="B226" i="2"/>
  <c r="D225" i="2"/>
  <c r="E224" i="2"/>
  <c r="C224" i="2"/>
  <c r="B224" i="2"/>
  <c r="F223" i="2"/>
  <c r="D223" i="2"/>
  <c r="F222" i="2"/>
  <c r="D222" i="2"/>
  <c r="F221" i="2"/>
  <c r="D221" i="2"/>
  <c r="F220" i="2"/>
  <c r="D220" i="2"/>
  <c r="F219" i="2"/>
  <c r="D219" i="2"/>
  <c r="E218" i="2"/>
  <c r="C218" i="2"/>
  <c r="B218" i="2"/>
  <c r="B227" i="2" s="1"/>
  <c r="F217" i="2"/>
  <c r="D217" i="2"/>
  <c r="F216" i="2"/>
  <c r="D216" i="2"/>
  <c r="F215" i="2"/>
  <c r="D215" i="2"/>
  <c r="E212" i="2"/>
  <c r="C212" i="2"/>
  <c r="B212" i="2"/>
  <c r="F211" i="2"/>
  <c r="D211" i="2"/>
  <c r="F210" i="2"/>
  <c r="D210" i="2"/>
  <c r="F208" i="2"/>
  <c r="D208" i="2"/>
  <c r="F206" i="2"/>
  <c r="D206" i="2"/>
  <c r="F205" i="2"/>
  <c r="D205" i="2"/>
  <c r="E204" i="2"/>
  <c r="C204" i="2"/>
  <c r="B204" i="2"/>
  <c r="B213" i="2" s="1"/>
  <c r="F203" i="2"/>
  <c r="D203" i="2"/>
  <c r="F201" i="2"/>
  <c r="D201" i="2"/>
  <c r="E198" i="2"/>
  <c r="C198" i="2"/>
  <c r="B198" i="2"/>
  <c r="D196" i="2"/>
  <c r="F195" i="2"/>
  <c r="D195" i="2"/>
  <c r="F194" i="2"/>
  <c r="D194" i="2"/>
  <c r="F193" i="2"/>
  <c r="D193" i="2"/>
  <c r="D192" i="2"/>
  <c r="E191" i="2"/>
  <c r="C191" i="2"/>
  <c r="B191" i="2"/>
  <c r="F190" i="2"/>
  <c r="D190" i="2"/>
  <c r="F189" i="2"/>
  <c r="D189" i="2"/>
  <c r="F188" i="2"/>
  <c r="D188" i="2"/>
  <c r="F187" i="2"/>
  <c r="D187" i="2"/>
  <c r="F186" i="2"/>
  <c r="D186" i="2"/>
  <c r="F185" i="2"/>
  <c r="D185" i="2"/>
  <c r="E184" i="2"/>
  <c r="C184" i="2"/>
  <c r="B184" i="2"/>
  <c r="B199" i="2" s="1"/>
  <c r="F183" i="2"/>
  <c r="D183" i="2"/>
  <c r="F182" i="2"/>
  <c r="D182" i="2"/>
  <c r="E179" i="2"/>
  <c r="C179" i="2"/>
  <c r="B179" i="2"/>
  <c r="F178" i="2"/>
  <c r="D178" i="2"/>
  <c r="F177" i="2"/>
  <c r="D177" i="2"/>
  <c r="F176" i="2"/>
  <c r="D176" i="2"/>
  <c r="E175" i="2"/>
  <c r="C175" i="2"/>
  <c r="B175" i="2"/>
  <c r="F174" i="2"/>
  <c r="D174" i="2"/>
  <c r="F173" i="2"/>
  <c r="D173" i="2"/>
  <c r="F172" i="2"/>
  <c r="D172" i="2"/>
  <c r="F171" i="2"/>
  <c r="D171" i="2"/>
  <c r="F170" i="2"/>
  <c r="D170" i="2"/>
  <c r="F169" i="2"/>
  <c r="D169" i="2"/>
  <c r="F168" i="2"/>
  <c r="D168" i="2"/>
  <c r="F167" i="2"/>
  <c r="D167" i="2"/>
  <c r="E166" i="2"/>
  <c r="C166" i="2"/>
  <c r="B166" i="2"/>
  <c r="B180" i="2" s="1"/>
  <c r="F165" i="2"/>
  <c r="D165" i="2"/>
  <c r="F164" i="2"/>
  <c r="D164" i="2"/>
  <c r="F163" i="2"/>
  <c r="D163" i="2"/>
  <c r="E160" i="2"/>
  <c r="C160" i="2"/>
  <c r="B160" i="2"/>
  <c r="B161" i="2" s="1"/>
  <c r="F159" i="2"/>
  <c r="D159" i="2"/>
  <c r="E156" i="2"/>
  <c r="C156" i="2"/>
  <c r="B156" i="2"/>
  <c r="F154" i="2"/>
  <c r="D154" i="2"/>
  <c r="F153" i="2"/>
  <c r="D153" i="2"/>
  <c r="F152" i="2"/>
  <c r="D152" i="2"/>
  <c r="F151" i="2"/>
  <c r="D151" i="2"/>
  <c r="F149" i="2"/>
  <c r="D149" i="2"/>
  <c r="F147" i="2"/>
  <c r="D147" i="2"/>
  <c r="E146" i="2"/>
  <c r="C146" i="2"/>
  <c r="B146" i="2"/>
  <c r="D145" i="2"/>
  <c r="F144" i="2"/>
  <c r="D144" i="2"/>
  <c r="F143" i="2"/>
  <c r="D143" i="2"/>
  <c r="D142" i="2"/>
  <c r="F140" i="2"/>
  <c r="D140" i="2"/>
  <c r="F139" i="2"/>
  <c r="D139" i="2"/>
  <c r="F138" i="2"/>
  <c r="D138" i="2"/>
  <c r="F137" i="2"/>
  <c r="D137" i="2"/>
  <c r="F136" i="2"/>
  <c r="D136" i="2"/>
  <c r="F135" i="2"/>
  <c r="D135" i="2"/>
  <c r="F134" i="2"/>
  <c r="D134" i="2"/>
  <c r="F133" i="2"/>
  <c r="D133" i="2"/>
  <c r="F132" i="2"/>
  <c r="D132" i="2"/>
  <c r="D131" i="2"/>
  <c r="F129" i="2"/>
  <c r="D129" i="2"/>
  <c r="F128" i="2"/>
  <c r="D128" i="2"/>
  <c r="F127" i="2"/>
  <c r="D127" i="2"/>
  <c r="F126" i="2"/>
  <c r="D126" i="2"/>
  <c r="F125" i="2"/>
  <c r="D125" i="2"/>
  <c r="F124" i="2"/>
  <c r="D124" i="2"/>
  <c r="F123" i="2"/>
  <c r="D123" i="2"/>
  <c r="F122" i="2"/>
  <c r="D122" i="2"/>
  <c r="F120" i="2"/>
  <c r="D120" i="2"/>
  <c r="F119" i="2"/>
  <c r="D119" i="2"/>
  <c r="F117" i="2"/>
  <c r="D117" i="2"/>
  <c r="F116" i="2"/>
  <c r="D116" i="2"/>
  <c r="F115" i="2"/>
  <c r="D115" i="2"/>
  <c r="E114" i="2"/>
  <c r="C114" i="2"/>
  <c r="B114" i="2"/>
  <c r="B157" i="2" s="1"/>
  <c r="F113" i="2"/>
  <c r="D113" i="2"/>
  <c r="F112" i="2"/>
  <c r="D112" i="2"/>
  <c r="F111" i="2"/>
  <c r="D111" i="2"/>
  <c r="F110" i="2"/>
  <c r="D110" i="2"/>
  <c r="F109" i="2"/>
  <c r="D109" i="2"/>
  <c r="F108" i="2"/>
  <c r="D108" i="2"/>
  <c r="D107" i="2"/>
  <c r="F106" i="2"/>
  <c r="D106" i="2"/>
  <c r="F105" i="2"/>
  <c r="D105" i="2"/>
  <c r="F104" i="2"/>
  <c r="D104" i="2"/>
  <c r="F103" i="2"/>
  <c r="D103" i="2"/>
  <c r="E100" i="2"/>
  <c r="C100" i="2"/>
  <c r="B100" i="2"/>
  <c r="F99" i="2"/>
  <c r="D99" i="2"/>
  <c r="F98" i="2"/>
  <c r="D98" i="2"/>
  <c r="E96" i="2"/>
  <c r="C96" i="2"/>
  <c r="B96" i="2"/>
  <c r="F95" i="2"/>
  <c r="D95" i="2"/>
  <c r="F94" i="2"/>
  <c r="D94" i="2"/>
  <c r="F93" i="2"/>
  <c r="D93" i="2"/>
  <c r="F92" i="2"/>
  <c r="D92" i="2"/>
  <c r="F91" i="2"/>
  <c r="D91" i="2"/>
  <c r="E90" i="2"/>
  <c r="C90" i="2"/>
  <c r="B90" i="2"/>
  <c r="B101" i="2" s="1"/>
  <c r="F89" i="2"/>
  <c r="D89" i="2"/>
  <c r="F88" i="2"/>
  <c r="D88" i="2"/>
  <c r="D87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D79" i="2"/>
  <c r="E76" i="2"/>
  <c r="C76" i="2"/>
  <c r="B76" i="2"/>
  <c r="F75" i="2"/>
  <c r="D75" i="2"/>
  <c r="F74" i="2"/>
  <c r="D74" i="2"/>
  <c r="F72" i="2"/>
  <c r="D72" i="2"/>
  <c r="E71" i="2"/>
  <c r="C71" i="2"/>
  <c r="B71" i="2"/>
  <c r="F70" i="2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E62" i="2"/>
  <c r="C62" i="2"/>
  <c r="B62" i="2"/>
  <c r="B77" i="2" s="1"/>
  <c r="F61" i="2"/>
  <c r="D61" i="2"/>
  <c r="F60" i="2"/>
  <c r="D60" i="2"/>
  <c r="F59" i="2"/>
  <c r="D59" i="2"/>
  <c r="F58" i="2"/>
  <c r="D58" i="2"/>
  <c r="E55" i="2"/>
  <c r="C55" i="2"/>
  <c r="B55" i="2"/>
  <c r="F54" i="2"/>
  <c r="D54" i="2"/>
  <c r="D53" i="2"/>
  <c r="E52" i="2"/>
  <c r="C52" i="2"/>
  <c r="B52" i="2"/>
  <c r="F51" i="2"/>
  <c r="D51" i="2"/>
  <c r="F50" i="2"/>
  <c r="D50" i="2"/>
  <c r="D49" i="2"/>
  <c r="D48" i="2"/>
  <c r="D47" i="2"/>
  <c r="F46" i="2"/>
  <c r="D46" i="2"/>
  <c r="E45" i="2"/>
  <c r="E56" i="2" s="1"/>
  <c r="C45" i="2"/>
  <c r="B45" i="2"/>
  <c r="B56" i="2" s="1"/>
  <c r="F44" i="2"/>
  <c r="D44" i="2"/>
  <c r="F43" i="2"/>
  <c r="D43" i="2"/>
  <c r="D42" i="2"/>
  <c r="D41" i="2"/>
  <c r="F40" i="2"/>
  <c r="D40" i="2"/>
  <c r="F39" i="2"/>
  <c r="D39" i="2"/>
  <c r="F38" i="2"/>
  <c r="D38" i="2"/>
  <c r="F37" i="2"/>
  <c r="D37" i="2"/>
  <c r="D36" i="2"/>
  <c r="F35" i="2"/>
  <c r="D35" i="2"/>
  <c r="F34" i="2"/>
  <c r="D34" i="2"/>
  <c r="F33" i="2"/>
  <c r="D33" i="2"/>
  <c r="E30" i="2"/>
  <c r="C30" i="2"/>
  <c r="B30" i="2"/>
  <c r="F29" i="2"/>
  <c r="D29" i="2"/>
  <c r="E25" i="2"/>
  <c r="C25" i="2"/>
  <c r="B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E7" i="2"/>
  <c r="C7" i="2"/>
  <c r="B7" i="2"/>
  <c r="B31" i="2" s="1"/>
  <c r="B228" i="2" s="1"/>
  <c r="F6" i="2"/>
  <c r="D6" i="2"/>
  <c r="F5" i="2"/>
  <c r="D5" i="2"/>
  <c r="F4" i="2"/>
  <c r="D4" i="2"/>
  <c r="E142" i="1"/>
  <c r="C142" i="1"/>
  <c r="B142" i="1"/>
  <c r="F141" i="1"/>
  <c r="D141" i="1"/>
  <c r="D140" i="1"/>
  <c r="D139" i="1"/>
  <c r="E138" i="1"/>
  <c r="C138" i="1"/>
  <c r="B138" i="1"/>
  <c r="B143" i="1" s="1"/>
  <c r="F137" i="1"/>
  <c r="D137" i="1"/>
  <c r="F136" i="1"/>
  <c r="D136" i="1"/>
  <c r="E133" i="1"/>
  <c r="C133" i="1"/>
  <c r="B133" i="1"/>
  <c r="F132" i="1"/>
  <c r="D132" i="1"/>
  <c r="F131" i="1"/>
  <c r="D131" i="1"/>
  <c r="F130" i="1"/>
  <c r="D130" i="1"/>
  <c r="E129" i="1"/>
  <c r="C129" i="1"/>
  <c r="B129" i="1"/>
  <c r="B134" i="1" s="1"/>
  <c r="F128" i="1"/>
  <c r="D128" i="1"/>
  <c r="F127" i="1"/>
  <c r="D127" i="1"/>
  <c r="E124" i="1"/>
  <c r="C124" i="1"/>
  <c r="B124" i="1"/>
  <c r="F123" i="1"/>
  <c r="D123" i="1"/>
  <c r="F122" i="1"/>
  <c r="D122" i="1"/>
  <c r="F121" i="1"/>
  <c r="D121" i="1"/>
  <c r="F120" i="1"/>
  <c r="D120" i="1"/>
  <c r="F119" i="1"/>
  <c r="D119" i="1"/>
  <c r="E118" i="1"/>
  <c r="C118" i="1"/>
  <c r="B118" i="1"/>
  <c r="F117" i="1"/>
  <c r="D117" i="1"/>
  <c r="F116" i="1"/>
  <c r="D116" i="1"/>
  <c r="F115" i="1"/>
  <c r="D115" i="1"/>
  <c r="E114" i="1"/>
  <c r="C114" i="1"/>
  <c r="B114" i="1"/>
  <c r="B125" i="1" s="1"/>
  <c r="F113" i="1"/>
  <c r="D113" i="1"/>
  <c r="E110" i="1"/>
  <c r="C110" i="1"/>
  <c r="B110" i="1"/>
  <c r="F109" i="1"/>
  <c r="D109" i="1"/>
  <c r="F108" i="1"/>
  <c r="D108" i="1"/>
  <c r="F107" i="1"/>
  <c r="D107" i="1"/>
  <c r="E106" i="1"/>
  <c r="C106" i="1"/>
  <c r="B106" i="1"/>
  <c r="F105" i="1"/>
  <c r="D105" i="1"/>
  <c r="F104" i="1"/>
  <c r="D104" i="1"/>
  <c r="F103" i="1"/>
  <c r="D103" i="1"/>
  <c r="F102" i="1"/>
  <c r="D102" i="1"/>
  <c r="F101" i="1"/>
  <c r="D101" i="1"/>
  <c r="E100" i="1"/>
  <c r="C100" i="1"/>
  <c r="B100" i="1"/>
  <c r="B111" i="1" s="1"/>
  <c r="F99" i="1"/>
  <c r="D99" i="1"/>
  <c r="F98" i="1"/>
  <c r="D98" i="1"/>
  <c r="F97" i="1"/>
  <c r="D97" i="1"/>
  <c r="D95" i="1"/>
  <c r="D94" i="1"/>
  <c r="E91" i="1"/>
  <c r="C91" i="1"/>
  <c r="B91" i="1"/>
  <c r="F90" i="1"/>
  <c r="D90" i="1"/>
  <c r="F89" i="1"/>
  <c r="D89" i="1"/>
  <c r="F88" i="1"/>
  <c r="D88" i="1"/>
  <c r="F87" i="1"/>
  <c r="D87" i="1"/>
  <c r="E86" i="1"/>
  <c r="C86" i="1"/>
  <c r="B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E77" i="1"/>
  <c r="C77" i="1"/>
  <c r="B77" i="1"/>
  <c r="B92" i="1" s="1"/>
  <c r="F76" i="1"/>
  <c r="D76" i="1"/>
  <c r="F75" i="1"/>
  <c r="D75" i="1"/>
  <c r="F74" i="1"/>
  <c r="D74" i="1"/>
  <c r="F73" i="1"/>
  <c r="D73" i="1"/>
  <c r="F72" i="1"/>
  <c r="D72" i="1"/>
  <c r="F71" i="1"/>
  <c r="D71" i="1"/>
  <c r="E69" i="1"/>
  <c r="C69" i="1"/>
  <c r="B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E57" i="1"/>
  <c r="C57" i="1"/>
  <c r="B57" i="1"/>
  <c r="F56" i="1"/>
  <c r="D56" i="1"/>
  <c r="F55" i="1"/>
  <c r="D55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0" i="1"/>
  <c r="D40" i="1"/>
  <c r="F39" i="1"/>
  <c r="D39" i="1"/>
  <c r="E38" i="1"/>
  <c r="C38" i="1"/>
  <c r="B38" i="1"/>
  <c r="F37" i="1"/>
  <c r="D37" i="1"/>
  <c r="F36" i="1"/>
  <c r="D36" i="1"/>
  <c r="F35" i="1"/>
  <c r="D35" i="1"/>
  <c r="F34" i="1"/>
  <c r="D34" i="1"/>
  <c r="F33" i="1"/>
  <c r="D33" i="1"/>
  <c r="E32" i="1"/>
  <c r="C32" i="1"/>
  <c r="B32" i="1"/>
  <c r="B41" i="1" s="1"/>
  <c r="F31" i="1"/>
  <c r="D31" i="1"/>
  <c r="F30" i="1"/>
  <c r="D30" i="1"/>
  <c r="F29" i="1"/>
  <c r="D29" i="1"/>
  <c r="F28" i="1"/>
  <c r="D28" i="1"/>
  <c r="F27" i="1"/>
  <c r="D27" i="1"/>
  <c r="F26" i="1"/>
  <c r="D26" i="1"/>
  <c r="E24" i="1"/>
  <c r="C24" i="1"/>
  <c r="B24" i="1"/>
  <c r="B144" i="1" s="1"/>
  <c r="F23" i="1"/>
  <c r="D23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D6" i="1"/>
  <c r="F5" i="1"/>
  <c r="D5" i="1"/>
  <c r="F4" i="1"/>
  <c r="D4" i="1"/>
  <c r="E146" i="6"/>
  <c r="C146" i="6"/>
  <c r="B146" i="6"/>
  <c r="F145" i="6"/>
  <c r="D145" i="6"/>
  <c r="D144" i="6"/>
  <c r="D143" i="6"/>
  <c r="E142" i="6"/>
  <c r="C142" i="6"/>
  <c r="B142" i="6"/>
  <c r="B147" i="6" s="1"/>
  <c r="F141" i="6"/>
  <c r="D141" i="6"/>
  <c r="F140" i="6"/>
  <c r="D140" i="6"/>
  <c r="E137" i="6"/>
  <c r="C137" i="6"/>
  <c r="B137" i="6"/>
  <c r="F136" i="6"/>
  <c r="D136" i="6"/>
  <c r="F135" i="6"/>
  <c r="D135" i="6"/>
  <c r="F134" i="6"/>
  <c r="D134" i="6"/>
  <c r="F133" i="6"/>
  <c r="D133" i="6"/>
  <c r="F132" i="6"/>
  <c r="D132" i="6"/>
  <c r="E131" i="6"/>
  <c r="C131" i="6"/>
  <c r="B131" i="6"/>
  <c r="B138" i="6" s="1"/>
  <c r="F130" i="6"/>
  <c r="D130" i="6"/>
  <c r="F129" i="6"/>
  <c r="D129" i="6"/>
  <c r="E126" i="6"/>
  <c r="C126" i="6"/>
  <c r="B126" i="6"/>
  <c r="F125" i="6"/>
  <c r="D125" i="6"/>
  <c r="F124" i="6"/>
  <c r="D124" i="6"/>
  <c r="F123" i="6"/>
  <c r="D123" i="6"/>
  <c r="F122" i="6"/>
  <c r="D122" i="6"/>
  <c r="F121" i="6"/>
  <c r="D121" i="6"/>
  <c r="E120" i="6"/>
  <c r="C120" i="6"/>
  <c r="B120" i="6"/>
  <c r="F119" i="6"/>
  <c r="D119" i="6"/>
  <c r="F118" i="6"/>
  <c r="D118" i="6"/>
  <c r="F117" i="6"/>
  <c r="D117" i="6"/>
  <c r="E116" i="6"/>
  <c r="C116" i="6"/>
  <c r="B116" i="6"/>
  <c r="B127" i="6" s="1"/>
  <c r="F115" i="6"/>
  <c r="D115" i="6"/>
  <c r="E112" i="6"/>
  <c r="C112" i="6"/>
  <c r="B112" i="6"/>
  <c r="F111" i="6"/>
  <c r="D111" i="6"/>
  <c r="F110" i="6"/>
  <c r="D110" i="6"/>
  <c r="F109" i="6"/>
  <c r="D109" i="6"/>
  <c r="E108" i="6"/>
  <c r="C108" i="6"/>
  <c r="B108" i="6"/>
  <c r="F107" i="6"/>
  <c r="D107" i="6"/>
  <c r="F106" i="6"/>
  <c r="D106" i="6"/>
  <c r="F105" i="6"/>
  <c r="D105" i="6"/>
  <c r="F104" i="6"/>
  <c r="D104" i="6"/>
  <c r="F103" i="6"/>
  <c r="D103" i="6"/>
  <c r="E102" i="6"/>
  <c r="C102" i="6"/>
  <c r="B102" i="6"/>
  <c r="B113" i="6" s="1"/>
  <c r="F101" i="6"/>
  <c r="D101" i="6"/>
  <c r="F100" i="6"/>
  <c r="D100" i="6"/>
  <c r="F99" i="6"/>
  <c r="D99" i="6"/>
  <c r="E96" i="6"/>
  <c r="C96" i="6"/>
  <c r="B96" i="6"/>
  <c r="F95" i="6"/>
  <c r="D95" i="6"/>
  <c r="F94" i="6"/>
  <c r="D94" i="6"/>
  <c r="F93" i="6"/>
  <c r="D93" i="6"/>
  <c r="F92" i="6"/>
  <c r="D92" i="6"/>
  <c r="F91" i="6"/>
  <c r="D91" i="6"/>
  <c r="F90" i="6"/>
  <c r="D90" i="6"/>
  <c r="E89" i="6"/>
  <c r="C89" i="6"/>
  <c r="B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E79" i="6"/>
  <c r="C79" i="6"/>
  <c r="B79" i="6"/>
  <c r="B97" i="6" s="1"/>
  <c r="F78" i="6"/>
  <c r="D78" i="6"/>
  <c r="F77" i="6"/>
  <c r="D77" i="6"/>
  <c r="F76" i="6"/>
  <c r="D76" i="6"/>
  <c r="F75" i="6"/>
  <c r="D75" i="6"/>
  <c r="F74" i="6"/>
  <c r="D74" i="6"/>
  <c r="F73" i="6"/>
  <c r="D73" i="6"/>
  <c r="E70" i="6"/>
  <c r="C70" i="6"/>
  <c r="B70" i="6"/>
  <c r="F69" i="6"/>
  <c r="D69" i="6"/>
  <c r="F68" i="6"/>
  <c r="D68" i="6"/>
  <c r="E67" i="6"/>
  <c r="C67" i="6"/>
  <c r="B67" i="6"/>
  <c r="B71" i="6" s="1"/>
  <c r="F66" i="6"/>
  <c r="D66" i="6"/>
  <c r="F65" i="6"/>
  <c r="D65" i="6"/>
  <c r="F64" i="6"/>
  <c r="D64" i="6"/>
  <c r="F63" i="6"/>
  <c r="D63" i="6"/>
  <c r="F62" i="6"/>
  <c r="D62" i="6"/>
  <c r="F61" i="6"/>
  <c r="D61" i="6"/>
  <c r="E59" i="6"/>
  <c r="C59" i="6"/>
  <c r="B59" i="6"/>
  <c r="F58" i="6"/>
  <c r="D58" i="6"/>
  <c r="F57" i="6"/>
  <c r="D57" i="6"/>
  <c r="F56" i="6"/>
  <c r="D56" i="6"/>
  <c r="F54" i="6"/>
  <c r="D54" i="6"/>
  <c r="F53" i="6"/>
  <c r="D53" i="6"/>
  <c r="F52" i="6"/>
  <c r="D52" i="6"/>
  <c r="F51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1" i="6"/>
  <c r="D41" i="6"/>
  <c r="F40" i="6"/>
  <c r="D40" i="6"/>
  <c r="E39" i="6"/>
  <c r="C39" i="6"/>
  <c r="B39" i="6"/>
  <c r="F38" i="6"/>
  <c r="D38" i="6"/>
  <c r="F37" i="6"/>
  <c r="D37" i="6"/>
  <c r="F36" i="6"/>
  <c r="D36" i="6"/>
  <c r="F35" i="6"/>
  <c r="D35" i="6"/>
  <c r="F34" i="6"/>
  <c r="D34" i="6"/>
  <c r="E33" i="6"/>
  <c r="C33" i="6"/>
  <c r="B33" i="6"/>
  <c r="B42" i="6" s="1"/>
  <c r="F32" i="6"/>
  <c r="D32" i="6"/>
  <c r="F31" i="6"/>
  <c r="D31" i="6"/>
  <c r="F30" i="6"/>
  <c r="D30" i="6"/>
  <c r="F29" i="6"/>
  <c r="D29" i="6"/>
  <c r="F28" i="6"/>
  <c r="D28" i="6"/>
  <c r="F27" i="6"/>
  <c r="D27" i="6"/>
  <c r="E25" i="6"/>
  <c r="C25" i="6"/>
  <c r="B25" i="6"/>
  <c r="B148" i="6" s="1"/>
  <c r="F24" i="6"/>
  <c r="D24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F7" i="6"/>
  <c r="D7" i="6"/>
  <c r="F6" i="6"/>
  <c r="D6" i="6"/>
  <c r="F5" i="6"/>
  <c r="D5" i="6"/>
  <c r="F4" i="6"/>
  <c r="D4" i="6"/>
  <c r="E126" i="7"/>
  <c r="C126" i="7"/>
  <c r="B126" i="7"/>
  <c r="F125" i="7"/>
  <c r="D125" i="7"/>
  <c r="F124" i="7"/>
  <c r="D124" i="7"/>
  <c r="F123" i="7"/>
  <c r="D123" i="7"/>
  <c r="E122" i="7"/>
  <c r="C122" i="7"/>
  <c r="B122" i="7"/>
  <c r="B127" i="7" s="1"/>
  <c r="F121" i="7"/>
  <c r="D121" i="7"/>
  <c r="F120" i="7"/>
  <c r="D120" i="7"/>
  <c r="E117" i="7"/>
  <c r="C117" i="7"/>
  <c r="B117" i="7"/>
  <c r="F116" i="7"/>
  <c r="D116" i="7"/>
  <c r="F115" i="7"/>
  <c r="D115" i="7"/>
  <c r="F114" i="7"/>
  <c r="D114" i="7"/>
  <c r="E113" i="7"/>
  <c r="C113" i="7"/>
  <c r="B113" i="7"/>
  <c r="F112" i="7"/>
  <c r="D112" i="7"/>
  <c r="F111" i="7"/>
  <c r="D111" i="7"/>
  <c r="F110" i="7"/>
  <c r="D110" i="7"/>
  <c r="F109" i="7"/>
  <c r="D109" i="7"/>
  <c r="F108" i="7"/>
  <c r="D108" i="7"/>
  <c r="E107" i="7"/>
  <c r="C107" i="7"/>
  <c r="B107" i="7"/>
  <c r="B118" i="7" s="1"/>
  <c r="F106" i="7"/>
  <c r="D106" i="7"/>
  <c r="F105" i="7"/>
  <c r="D105" i="7"/>
  <c r="F104" i="7"/>
  <c r="D104" i="7"/>
  <c r="E101" i="7"/>
  <c r="C101" i="7"/>
  <c r="B101" i="7"/>
  <c r="F100" i="7"/>
  <c r="D100" i="7"/>
  <c r="F99" i="7"/>
  <c r="D99" i="7"/>
  <c r="F98" i="7"/>
  <c r="D98" i="7"/>
  <c r="F97" i="7"/>
  <c r="D97" i="7"/>
  <c r="F96" i="7"/>
  <c r="D96" i="7"/>
  <c r="F95" i="7"/>
  <c r="D95" i="7"/>
  <c r="F94" i="7"/>
  <c r="D94" i="7"/>
  <c r="F93" i="7"/>
  <c r="D93" i="7"/>
  <c r="F92" i="7"/>
  <c r="D92" i="7"/>
  <c r="F91" i="7"/>
  <c r="D91" i="7"/>
  <c r="F90" i="7"/>
  <c r="D90" i="7"/>
  <c r="E89" i="7"/>
  <c r="C89" i="7"/>
  <c r="B89" i="7"/>
  <c r="F88" i="7"/>
  <c r="D88" i="7"/>
  <c r="F87" i="7"/>
  <c r="D87" i="7"/>
  <c r="F86" i="7"/>
  <c r="D86" i="7"/>
  <c r="F85" i="7"/>
  <c r="D85" i="7"/>
  <c r="F84" i="7"/>
  <c r="D84" i="7"/>
  <c r="F83" i="7"/>
  <c r="D83" i="7"/>
  <c r="F82" i="7"/>
  <c r="D82" i="7"/>
  <c r="F81" i="7"/>
  <c r="D81" i="7"/>
  <c r="F80" i="7"/>
  <c r="D80" i="7"/>
  <c r="F79" i="7"/>
  <c r="D79" i="7"/>
  <c r="F78" i="7"/>
  <c r="D78" i="7"/>
  <c r="F77" i="7"/>
  <c r="D77" i="7"/>
  <c r="F76" i="7"/>
  <c r="D76" i="7"/>
  <c r="F75" i="7"/>
  <c r="D75" i="7"/>
  <c r="E74" i="7"/>
  <c r="C74" i="7"/>
  <c r="B74" i="7"/>
  <c r="B102" i="7" s="1"/>
  <c r="F73" i="7"/>
  <c r="D73" i="7"/>
  <c r="F72" i="7"/>
  <c r="D72" i="7"/>
  <c r="F71" i="7"/>
  <c r="D71" i="7"/>
  <c r="F70" i="7"/>
  <c r="D70" i="7"/>
  <c r="F69" i="7"/>
  <c r="D69" i="7"/>
  <c r="F68" i="7"/>
  <c r="D68" i="7"/>
  <c r="F67" i="7"/>
  <c r="D67" i="7"/>
  <c r="E64" i="7"/>
  <c r="C64" i="7"/>
  <c r="B64" i="7"/>
  <c r="F63" i="7"/>
  <c r="D63" i="7"/>
  <c r="F62" i="7"/>
  <c r="D62" i="7"/>
  <c r="F61" i="7"/>
  <c r="D61" i="7"/>
  <c r="E60" i="7"/>
  <c r="C60" i="7"/>
  <c r="B60" i="7"/>
  <c r="B65" i="7" s="1"/>
  <c r="F59" i="7"/>
  <c r="D59" i="7"/>
  <c r="F58" i="7"/>
  <c r="D58" i="7"/>
  <c r="F57" i="7"/>
  <c r="D57" i="7"/>
  <c r="F56" i="7"/>
  <c r="D56" i="7"/>
  <c r="F55" i="7"/>
  <c r="D55" i="7"/>
  <c r="E52" i="7"/>
  <c r="C52" i="7"/>
  <c r="B52" i="7"/>
  <c r="E46" i="7"/>
  <c r="C46" i="7"/>
  <c r="B46" i="7"/>
  <c r="E40" i="7"/>
  <c r="C40" i="7"/>
  <c r="B40" i="7"/>
  <c r="B53" i="7" s="1"/>
  <c r="F39" i="7"/>
  <c r="D39" i="7"/>
  <c r="E36" i="7"/>
  <c r="C36" i="7"/>
  <c r="B36" i="7"/>
  <c r="F35" i="7"/>
  <c r="D35" i="7"/>
  <c r="F34" i="7"/>
  <c r="D34" i="7"/>
  <c r="F33" i="7"/>
  <c r="D33" i="7"/>
  <c r="F32" i="7"/>
  <c r="D32" i="7"/>
  <c r="F31" i="7"/>
  <c r="D31" i="7"/>
  <c r="E30" i="7"/>
  <c r="C30" i="7"/>
  <c r="B30" i="7"/>
  <c r="B37" i="7" s="1"/>
  <c r="F29" i="7"/>
  <c r="D29" i="7"/>
  <c r="F28" i="7"/>
  <c r="D28" i="7"/>
  <c r="F27" i="7"/>
  <c r="D27" i="7"/>
  <c r="F26" i="7"/>
  <c r="D26" i="7"/>
  <c r="F25" i="7"/>
  <c r="D25" i="7"/>
  <c r="F24" i="7"/>
  <c r="D24" i="7"/>
  <c r="F21" i="7"/>
  <c r="D21" i="7"/>
  <c r="F20" i="7"/>
  <c r="D20" i="7"/>
  <c r="E19" i="7"/>
  <c r="C19" i="7"/>
  <c r="B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E8" i="7"/>
  <c r="C8" i="7"/>
  <c r="B8" i="7"/>
  <c r="B22" i="7" s="1"/>
  <c r="B128" i="7" s="1"/>
  <c r="F7" i="7"/>
  <c r="D7" i="7"/>
  <c r="F6" i="7"/>
  <c r="D6" i="7"/>
  <c r="F5" i="7"/>
  <c r="D5" i="7"/>
  <c r="F4" i="7"/>
  <c r="D4" i="7"/>
  <c r="E135" i="8"/>
  <c r="C135" i="8"/>
  <c r="B135" i="8"/>
  <c r="F134" i="8"/>
  <c r="D134" i="8"/>
  <c r="F133" i="8"/>
  <c r="D133" i="8"/>
  <c r="F132" i="8"/>
  <c r="D132" i="8"/>
  <c r="E131" i="8"/>
  <c r="C131" i="8"/>
  <c r="B131" i="8"/>
  <c r="B136" i="8" s="1"/>
  <c r="F130" i="8"/>
  <c r="D130" i="8"/>
  <c r="F129" i="8"/>
  <c r="D129" i="8"/>
  <c r="F125" i="8"/>
  <c r="D125" i="8"/>
  <c r="E124" i="8"/>
  <c r="C124" i="8"/>
  <c r="B124" i="8"/>
  <c r="B126" i="8" s="1"/>
  <c r="F123" i="8"/>
  <c r="D123" i="8"/>
  <c r="E121" i="8"/>
  <c r="C121" i="8"/>
  <c r="B121" i="8"/>
  <c r="B122" i="8" s="1"/>
  <c r="F120" i="8"/>
  <c r="D120" i="8"/>
  <c r="D119" i="8"/>
  <c r="F118" i="8"/>
  <c r="D118" i="8"/>
  <c r="F117" i="8"/>
  <c r="D117" i="8"/>
  <c r="E116" i="8"/>
  <c r="C116" i="8"/>
  <c r="B116" i="8"/>
  <c r="B127" i="8" s="1"/>
  <c r="F115" i="8"/>
  <c r="D115" i="8"/>
  <c r="F114" i="8"/>
  <c r="D114" i="8"/>
  <c r="F113" i="8"/>
  <c r="D113" i="8"/>
  <c r="E110" i="8"/>
  <c r="C110" i="8"/>
  <c r="B110" i="8"/>
  <c r="F109" i="8"/>
  <c r="D109" i="8"/>
  <c r="F108" i="8"/>
  <c r="D108" i="8"/>
  <c r="F107" i="8"/>
  <c r="D107" i="8"/>
  <c r="F106" i="8"/>
  <c r="D106" i="8"/>
  <c r="F105" i="8"/>
  <c r="D105" i="8"/>
  <c r="F104" i="8"/>
  <c r="D104" i="8"/>
  <c r="F103" i="8"/>
  <c r="D103" i="8"/>
  <c r="F102" i="8"/>
  <c r="D102" i="8"/>
  <c r="F101" i="8"/>
  <c r="D101" i="8"/>
  <c r="F100" i="8"/>
  <c r="D100" i="8"/>
  <c r="F99" i="8"/>
  <c r="D99" i="8"/>
  <c r="F98" i="8"/>
  <c r="D98" i="8"/>
  <c r="F97" i="8"/>
  <c r="D97" i="8"/>
  <c r="F96" i="8"/>
  <c r="D96" i="8"/>
  <c r="F95" i="8"/>
  <c r="D95" i="8"/>
  <c r="F94" i="8"/>
  <c r="D94" i="8"/>
  <c r="E91" i="8"/>
  <c r="C91" i="8"/>
  <c r="B91" i="8"/>
  <c r="E90" i="8"/>
  <c r="F90" i="8" s="1"/>
  <c r="D90" i="8"/>
  <c r="F89" i="8"/>
  <c r="D89" i="8"/>
  <c r="F88" i="8"/>
  <c r="D88" i="8"/>
  <c r="E87" i="8"/>
  <c r="C87" i="8"/>
  <c r="B87" i="8"/>
  <c r="C86" i="8"/>
  <c r="B86" i="8"/>
  <c r="C85" i="8"/>
  <c r="B85" i="8"/>
  <c r="F84" i="8"/>
  <c r="D84" i="8"/>
  <c r="F83" i="8"/>
  <c r="D83" i="8"/>
  <c r="E82" i="8"/>
  <c r="C82" i="8"/>
  <c r="B82" i="8"/>
  <c r="B92" i="8" s="1"/>
  <c r="F81" i="8"/>
  <c r="D81" i="8"/>
  <c r="F80" i="8"/>
  <c r="D80" i="8"/>
  <c r="F79" i="8"/>
  <c r="D79" i="8"/>
  <c r="E77" i="8"/>
  <c r="C77" i="8"/>
  <c r="F76" i="8"/>
  <c r="D76" i="8"/>
  <c r="F75" i="8"/>
  <c r="D75" i="8"/>
  <c r="F74" i="8"/>
  <c r="D74" i="8"/>
  <c r="F73" i="8"/>
  <c r="D73" i="8"/>
  <c r="F72" i="8"/>
  <c r="D72" i="8"/>
  <c r="F71" i="8"/>
  <c r="D71" i="8"/>
  <c r="F70" i="8"/>
  <c r="B70" i="8"/>
  <c r="E67" i="8"/>
  <c r="C67" i="8"/>
  <c r="B67" i="8"/>
  <c r="F66" i="8"/>
  <c r="D66" i="8"/>
  <c r="F65" i="8"/>
  <c r="D65" i="8"/>
  <c r="E63" i="8"/>
  <c r="C63" i="8"/>
  <c r="B63" i="8"/>
  <c r="B64" i="8" s="1"/>
  <c r="F62" i="8"/>
  <c r="D62" i="8"/>
  <c r="E61" i="8"/>
  <c r="C61" i="8"/>
  <c r="B61" i="8"/>
  <c r="B68" i="8" s="1"/>
  <c r="F60" i="8"/>
  <c r="D60" i="8"/>
  <c r="F59" i="8"/>
  <c r="D59" i="8"/>
  <c r="E56" i="8"/>
  <c r="C56" i="8"/>
  <c r="B56" i="8"/>
  <c r="F55" i="8"/>
  <c r="D55" i="8"/>
  <c r="F54" i="8"/>
  <c r="D54" i="8"/>
  <c r="F53" i="8"/>
  <c r="D53" i="8"/>
  <c r="F52" i="8"/>
  <c r="D52" i="8"/>
  <c r="F51" i="8"/>
  <c r="D51" i="8"/>
  <c r="F50" i="8"/>
  <c r="D50" i="8"/>
  <c r="E49" i="8"/>
  <c r="C49" i="8"/>
  <c r="B49" i="8"/>
  <c r="F48" i="8"/>
  <c r="D48" i="8"/>
  <c r="F47" i="8"/>
  <c r="D47" i="8"/>
  <c r="F46" i="8"/>
  <c r="D46" i="8"/>
  <c r="F45" i="8"/>
  <c r="D45" i="8"/>
  <c r="F44" i="8"/>
  <c r="D44" i="8"/>
  <c r="E43" i="8"/>
  <c r="C43" i="8"/>
  <c r="B43" i="8"/>
  <c r="B57" i="8" s="1"/>
  <c r="F42" i="8"/>
  <c r="D42" i="8"/>
  <c r="F39" i="8"/>
  <c r="D39" i="8"/>
  <c r="F38" i="8"/>
  <c r="D38" i="8"/>
  <c r="E37" i="8"/>
  <c r="C37" i="8"/>
  <c r="B37" i="8"/>
  <c r="F36" i="8"/>
  <c r="D36" i="8"/>
  <c r="F35" i="8"/>
  <c r="D35" i="8"/>
  <c r="F34" i="8"/>
  <c r="D34" i="8"/>
  <c r="F33" i="8"/>
  <c r="D33" i="8"/>
  <c r="F32" i="8"/>
  <c r="D32" i="8"/>
  <c r="E30" i="8"/>
  <c r="C30" i="8"/>
  <c r="B30" i="8"/>
  <c r="F29" i="8"/>
  <c r="D29" i="8"/>
  <c r="E28" i="8"/>
  <c r="C28" i="8"/>
  <c r="B28" i="8"/>
  <c r="E27" i="8"/>
  <c r="C27" i="8"/>
  <c r="B27" i="8"/>
  <c r="F26" i="8"/>
  <c r="D26" i="8"/>
  <c r="E25" i="8"/>
  <c r="C25" i="8"/>
  <c r="B25" i="8"/>
  <c r="B31" i="8" s="1"/>
  <c r="B40" i="8" s="1"/>
  <c r="E22" i="8"/>
  <c r="C22" i="8"/>
  <c r="B22" i="8"/>
  <c r="F21" i="8"/>
  <c r="D21" i="8"/>
  <c r="F20" i="8"/>
  <c r="D20" i="8"/>
  <c r="F18" i="8"/>
  <c r="D18" i="8"/>
  <c r="E17" i="8"/>
  <c r="C17" i="8"/>
  <c r="B17" i="8"/>
  <c r="F16" i="8"/>
  <c r="D16" i="8"/>
  <c r="F15" i="8"/>
  <c r="D15" i="8"/>
  <c r="F14" i="8"/>
  <c r="D14" i="8"/>
  <c r="F13" i="8"/>
  <c r="D13" i="8"/>
  <c r="F12" i="8"/>
  <c r="D12" i="8"/>
  <c r="C11" i="8"/>
  <c r="B11" i="8"/>
  <c r="B19" i="8" s="1"/>
  <c r="F10" i="8"/>
  <c r="D10" i="8"/>
  <c r="F9" i="8"/>
  <c r="D9" i="8"/>
  <c r="E8" i="8"/>
  <c r="C8" i="8"/>
  <c r="B8" i="8"/>
  <c r="B23" i="8" s="1"/>
  <c r="F7" i="8"/>
  <c r="D7" i="8"/>
  <c r="F6" i="8"/>
  <c r="D6" i="8"/>
  <c r="F5" i="8"/>
  <c r="D5" i="8"/>
  <c r="F4" i="8"/>
  <c r="D4" i="8"/>
  <c r="E135" i="9"/>
  <c r="C135" i="9"/>
  <c r="B135" i="9"/>
  <c r="F134" i="9"/>
  <c r="D134" i="9"/>
  <c r="F133" i="9"/>
  <c r="D133" i="9"/>
  <c r="F132" i="9"/>
  <c r="D132" i="9"/>
  <c r="E131" i="9"/>
  <c r="C131" i="9"/>
  <c r="B131" i="9"/>
  <c r="B136" i="9" s="1"/>
  <c r="F130" i="9"/>
  <c r="D130" i="9"/>
  <c r="F129" i="9"/>
  <c r="D129" i="9"/>
  <c r="E126" i="9"/>
  <c r="C126" i="9"/>
  <c r="B126" i="9"/>
  <c r="F125" i="9"/>
  <c r="D125" i="9"/>
  <c r="F124" i="9"/>
  <c r="D124" i="9"/>
  <c r="F123" i="9"/>
  <c r="D123" i="9"/>
  <c r="F122" i="9"/>
  <c r="D122" i="9"/>
  <c r="F121" i="9"/>
  <c r="D121" i="9"/>
  <c r="F120" i="9"/>
  <c r="D120" i="9"/>
  <c r="F119" i="9"/>
  <c r="D119" i="9"/>
  <c r="F118" i="9"/>
  <c r="D118" i="9"/>
  <c r="F117" i="9"/>
  <c r="D117" i="9"/>
  <c r="F116" i="9"/>
  <c r="D116" i="9"/>
  <c r="F115" i="9"/>
  <c r="D115" i="9"/>
  <c r="F114" i="9"/>
  <c r="D114" i="9"/>
  <c r="F113" i="9"/>
  <c r="D113" i="9"/>
  <c r="F112" i="9"/>
  <c r="D112" i="9"/>
  <c r="F111" i="9"/>
  <c r="D111" i="9"/>
  <c r="F110" i="9"/>
  <c r="D110" i="9"/>
  <c r="F109" i="9"/>
  <c r="D109" i="9"/>
  <c r="F108" i="9"/>
  <c r="D108" i="9"/>
  <c r="E107" i="9"/>
  <c r="C107" i="9"/>
  <c r="B107" i="9"/>
  <c r="F106" i="9"/>
  <c r="D106" i="9"/>
  <c r="F105" i="9"/>
  <c r="D105" i="9"/>
  <c r="F104" i="9"/>
  <c r="D104" i="9"/>
  <c r="F103" i="9"/>
  <c r="D103" i="9"/>
  <c r="F102" i="9"/>
  <c r="D102" i="9"/>
  <c r="F101" i="9"/>
  <c r="D101" i="9"/>
  <c r="F100" i="9"/>
  <c r="D100" i="9"/>
  <c r="F99" i="9"/>
  <c r="D99" i="9"/>
  <c r="F98" i="9"/>
  <c r="D98" i="9"/>
  <c r="F97" i="9"/>
  <c r="D97" i="9"/>
  <c r="F96" i="9"/>
  <c r="D96" i="9"/>
  <c r="F95" i="9"/>
  <c r="D95" i="9"/>
  <c r="E94" i="9"/>
  <c r="E127" i="9" s="1"/>
  <c r="C94" i="9"/>
  <c r="C127" i="9" s="1"/>
  <c r="B94" i="9"/>
  <c r="B127" i="9" s="1"/>
  <c r="F93" i="9"/>
  <c r="D93" i="9"/>
  <c r="F92" i="9"/>
  <c r="D92" i="9"/>
  <c r="F91" i="9"/>
  <c r="D91" i="9"/>
  <c r="F90" i="9"/>
  <c r="D90" i="9"/>
  <c r="F89" i="9"/>
  <c r="D89" i="9"/>
  <c r="F88" i="9"/>
  <c r="D88" i="9"/>
  <c r="F87" i="9"/>
  <c r="D87" i="9"/>
  <c r="F86" i="9"/>
  <c r="D86" i="9"/>
  <c r="E83" i="9"/>
  <c r="C83" i="9"/>
  <c r="B83" i="9"/>
  <c r="F82" i="9"/>
  <c r="D82" i="9"/>
  <c r="F81" i="9"/>
  <c r="D81" i="9"/>
  <c r="F80" i="9"/>
  <c r="D80" i="9"/>
  <c r="E79" i="9"/>
  <c r="C79" i="9"/>
  <c r="B79" i="9"/>
  <c r="F78" i="9"/>
  <c r="D78" i="9"/>
  <c r="F77" i="9"/>
  <c r="D77" i="9"/>
  <c r="F76" i="9"/>
  <c r="D76" i="9"/>
  <c r="F75" i="9"/>
  <c r="D75" i="9"/>
  <c r="F74" i="9"/>
  <c r="D74" i="9"/>
  <c r="E73" i="9"/>
  <c r="C73" i="9"/>
  <c r="C84" i="9" s="1"/>
  <c r="B73" i="9"/>
  <c r="B84" i="9" s="1"/>
  <c r="F72" i="9"/>
  <c r="D72" i="9"/>
  <c r="F71" i="9"/>
  <c r="D71" i="9"/>
  <c r="F70" i="9"/>
  <c r="D70" i="9"/>
  <c r="E67" i="9"/>
  <c r="C67" i="9"/>
  <c r="B67" i="9"/>
  <c r="F65" i="9"/>
  <c r="D65" i="9"/>
  <c r="F64" i="9"/>
  <c r="D64" i="9"/>
  <c r="E63" i="9"/>
  <c r="C63" i="9"/>
  <c r="B63" i="9"/>
  <c r="F62" i="9"/>
  <c r="D62" i="9"/>
  <c r="F61" i="9"/>
  <c r="D61" i="9"/>
  <c r="C60" i="9"/>
  <c r="C68" i="9" s="1"/>
  <c r="B60" i="9"/>
  <c r="B68" i="9" s="1"/>
  <c r="F59" i="9"/>
  <c r="D59" i="9"/>
  <c r="F58" i="9"/>
  <c r="D58" i="9"/>
  <c r="E55" i="9"/>
  <c r="C55" i="9"/>
  <c r="B55" i="9"/>
  <c r="F54" i="9"/>
  <c r="D54" i="9"/>
  <c r="F53" i="9"/>
  <c r="D53" i="9"/>
  <c r="F52" i="9"/>
  <c r="D52" i="9"/>
  <c r="F51" i="9"/>
  <c r="D51" i="9"/>
  <c r="F50" i="9"/>
  <c r="D50" i="9"/>
  <c r="E49" i="9"/>
  <c r="C49" i="9"/>
  <c r="B49" i="9"/>
  <c r="F48" i="9"/>
  <c r="D48" i="9"/>
  <c r="F47" i="9"/>
  <c r="D47" i="9"/>
  <c r="F46" i="9"/>
  <c r="D46" i="9"/>
  <c r="F45" i="9"/>
  <c r="D45" i="9"/>
  <c r="F44" i="9"/>
  <c r="D44" i="9"/>
  <c r="E43" i="9"/>
  <c r="C43" i="9"/>
  <c r="B43" i="9"/>
  <c r="B56" i="9" s="1"/>
  <c r="F42" i="9"/>
  <c r="D42" i="9"/>
  <c r="E39" i="9"/>
  <c r="C39" i="9"/>
  <c r="B39" i="9"/>
  <c r="F38" i="9"/>
  <c r="D38" i="9"/>
  <c r="F37" i="9"/>
  <c r="D37" i="9"/>
  <c r="F36" i="9"/>
  <c r="D36" i="9"/>
  <c r="F35" i="9"/>
  <c r="D35" i="9"/>
  <c r="F34" i="9"/>
  <c r="D34" i="9"/>
  <c r="E33" i="9"/>
  <c r="E40" i="9" s="1"/>
  <c r="C33" i="9"/>
  <c r="B33" i="9"/>
  <c r="B40" i="9" s="1"/>
  <c r="F32" i="9"/>
  <c r="D32" i="9"/>
  <c r="F31" i="9"/>
  <c r="D31" i="9"/>
  <c r="F30" i="9"/>
  <c r="D30" i="9"/>
  <c r="F29" i="9"/>
  <c r="D29" i="9"/>
  <c r="F28" i="9"/>
  <c r="D28" i="9"/>
  <c r="F27" i="9"/>
  <c r="D27" i="9"/>
  <c r="E24" i="9"/>
  <c r="C24" i="9"/>
  <c r="B24" i="9"/>
  <c r="F23" i="9"/>
  <c r="D23" i="9"/>
  <c r="F22" i="9"/>
  <c r="D22" i="9"/>
  <c r="F21" i="9"/>
  <c r="D21" i="9"/>
  <c r="F20" i="9"/>
  <c r="D20" i="9"/>
  <c r="E19" i="9"/>
  <c r="C19" i="9"/>
  <c r="B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E8" i="9"/>
  <c r="E25" i="9" s="1"/>
  <c r="C8" i="9"/>
  <c r="C25" i="9" s="1"/>
  <c r="B8" i="9"/>
  <c r="B25" i="9" s="1"/>
  <c r="F7" i="9"/>
  <c r="D7" i="9"/>
  <c r="F6" i="9"/>
  <c r="D6" i="9"/>
  <c r="F5" i="9"/>
  <c r="D5" i="9"/>
  <c r="F4" i="9"/>
  <c r="D4" i="9"/>
  <c r="E198" i="4"/>
  <c r="C198" i="4"/>
  <c r="B198" i="4"/>
  <c r="F197" i="4"/>
  <c r="D197" i="4"/>
  <c r="F196" i="4"/>
  <c r="D196" i="4"/>
  <c r="F195" i="4"/>
  <c r="D195" i="4"/>
  <c r="F193" i="4"/>
  <c r="D193" i="4"/>
  <c r="F192" i="4"/>
  <c r="D192" i="4"/>
  <c r="F191" i="4"/>
  <c r="D191" i="4"/>
  <c r="E190" i="4"/>
  <c r="C190" i="4"/>
  <c r="B190" i="4"/>
  <c r="B194" i="4" s="1"/>
  <c r="B199" i="4" s="1"/>
  <c r="E187" i="4"/>
  <c r="C187" i="4"/>
  <c r="B187" i="4"/>
  <c r="F186" i="4"/>
  <c r="D186" i="4"/>
  <c r="F185" i="4"/>
  <c r="D185" i="4"/>
  <c r="F183" i="4"/>
  <c r="D183" i="4"/>
  <c r="F182" i="4"/>
  <c r="D182" i="4"/>
  <c r="F181" i="4"/>
  <c r="D181" i="4"/>
  <c r="E180" i="4"/>
  <c r="C180" i="4"/>
  <c r="B180" i="4"/>
  <c r="B184" i="4" s="1"/>
  <c r="F179" i="4"/>
  <c r="D179" i="4"/>
  <c r="F178" i="4"/>
  <c r="D178" i="4"/>
  <c r="E177" i="4"/>
  <c r="C177" i="4"/>
  <c r="B177" i="4"/>
  <c r="B188" i="4" s="1"/>
  <c r="F176" i="4"/>
  <c r="D176" i="4"/>
  <c r="E173" i="4"/>
  <c r="C173" i="4"/>
  <c r="B173" i="4"/>
  <c r="F172" i="4"/>
  <c r="D172" i="4"/>
  <c r="F171" i="4"/>
  <c r="D171" i="4"/>
  <c r="F170" i="4"/>
  <c r="D170" i="4"/>
  <c r="F168" i="4"/>
  <c r="D168" i="4"/>
  <c r="F167" i="4"/>
  <c r="D167" i="4"/>
  <c r="E166" i="4"/>
  <c r="C166" i="4"/>
  <c r="B166" i="4"/>
  <c r="F165" i="4"/>
  <c r="D165" i="4"/>
  <c r="E163" i="4"/>
  <c r="C163" i="4"/>
  <c r="B163" i="4"/>
  <c r="B169" i="4" s="1"/>
  <c r="F162" i="4"/>
  <c r="D162" i="4"/>
  <c r="E161" i="4"/>
  <c r="C161" i="4"/>
  <c r="B161" i="4"/>
  <c r="B174" i="4" s="1"/>
  <c r="F160" i="4"/>
  <c r="D160" i="4"/>
  <c r="F159" i="4"/>
  <c r="D159" i="4"/>
  <c r="F158" i="4"/>
  <c r="D158" i="4"/>
  <c r="E156" i="4"/>
  <c r="C156" i="4"/>
  <c r="B156" i="4"/>
  <c r="F155" i="4"/>
  <c r="D155" i="4"/>
  <c r="E152" i="4"/>
  <c r="C152" i="4"/>
  <c r="B152" i="4"/>
  <c r="F151" i="4"/>
  <c r="D151" i="4"/>
  <c r="F149" i="4"/>
  <c r="D149" i="4"/>
  <c r="F148" i="4"/>
  <c r="D148" i="4"/>
  <c r="F146" i="4"/>
  <c r="D146" i="4"/>
  <c r="F145" i="4"/>
  <c r="D145" i="4"/>
  <c r="F144" i="4"/>
  <c r="D144" i="4"/>
  <c r="F143" i="4"/>
  <c r="D143" i="4"/>
  <c r="F142" i="4"/>
  <c r="D142" i="4"/>
  <c r="F140" i="4"/>
  <c r="D140" i="4"/>
  <c r="F139" i="4"/>
  <c r="D139" i="4"/>
  <c r="F138" i="4"/>
  <c r="D138" i="4"/>
  <c r="D137" i="4"/>
  <c r="D136" i="4"/>
  <c r="E135" i="4"/>
  <c r="C135" i="4"/>
  <c r="B135" i="4"/>
  <c r="F134" i="4"/>
  <c r="D134" i="4"/>
  <c r="F133" i="4"/>
  <c r="D133" i="4"/>
  <c r="F132" i="4"/>
  <c r="D132" i="4"/>
  <c r="F131" i="4"/>
  <c r="D131" i="4"/>
  <c r="F130" i="4"/>
  <c r="D130" i="4"/>
  <c r="F129" i="4"/>
  <c r="D129" i="4"/>
  <c r="F128" i="4"/>
  <c r="D128" i="4"/>
  <c r="F127" i="4"/>
  <c r="D127" i="4"/>
  <c r="D126" i="4"/>
  <c r="F125" i="4"/>
  <c r="D125" i="4"/>
  <c r="F124" i="4"/>
  <c r="D124" i="4"/>
  <c r="F123" i="4"/>
  <c r="D123" i="4"/>
  <c r="F122" i="4"/>
  <c r="D122" i="4"/>
  <c r="F121" i="4"/>
  <c r="D121" i="4"/>
  <c r="F120" i="4"/>
  <c r="D120" i="4"/>
  <c r="F119" i="4"/>
  <c r="D119" i="4"/>
  <c r="E118" i="4"/>
  <c r="C118" i="4"/>
  <c r="B118" i="4"/>
  <c r="F117" i="4"/>
  <c r="D117" i="4"/>
  <c r="F116" i="4"/>
  <c r="D116" i="4"/>
  <c r="F115" i="4"/>
  <c r="D115" i="4"/>
  <c r="E114" i="4"/>
  <c r="C114" i="4"/>
  <c r="B114" i="4"/>
  <c r="B141" i="4" s="1"/>
  <c r="F113" i="4"/>
  <c r="D113" i="4"/>
  <c r="F112" i="4"/>
  <c r="D112" i="4"/>
  <c r="F110" i="4"/>
  <c r="D110" i="4"/>
  <c r="F109" i="4"/>
  <c r="D109" i="4"/>
  <c r="F108" i="4"/>
  <c r="D108" i="4"/>
  <c r="F107" i="4"/>
  <c r="D107" i="4"/>
  <c r="F106" i="4"/>
  <c r="D106" i="4"/>
  <c r="F105" i="4"/>
  <c r="D105" i="4"/>
  <c r="E104" i="4"/>
  <c r="C104" i="4"/>
  <c r="B104" i="4"/>
  <c r="B111" i="4" s="1"/>
  <c r="B153" i="4" s="1"/>
  <c r="E101" i="4"/>
  <c r="C101" i="4"/>
  <c r="B101" i="4"/>
  <c r="F100" i="4"/>
  <c r="D100" i="4"/>
  <c r="F99" i="4"/>
  <c r="D99" i="4"/>
  <c r="F98" i="4"/>
  <c r="D98" i="4"/>
  <c r="F96" i="4"/>
  <c r="D96" i="4"/>
  <c r="F95" i="4"/>
  <c r="D95" i="4"/>
  <c r="F94" i="4"/>
  <c r="D94" i="4"/>
  <c r="E93" i="4"/>
  <c r="C93" i="4"/>
  <c r="B93" i="4"/>
  <c r="B97" i="4" s="1"/>
  <c r="F92" i="4"/>
  <c r="D92" i="4"/>
  <c r="F90" i="4"/>
  <c r="D90" i="4"/>
  <c r="F89" i="4"/>
  <c r="D89" i="4"/>
  <c r="F88" i="4"/>
  <c r="D88" i="4"/>
  <c r="F87" i="4"/>
  <c r="D87" i="4"/>
  <c r="F86" i="4"/>
  <c r="D86" i="4"/>
  <c r="F85" i="4"/>
  <c r="D85" i="4"/>
  <c r="E84" i="4"/>
  <c r="C84" i="4"/>
  <c r="B84" i="4"/>
  <c r="B91" i="4" s="1"/>
  <c r="B102" i="4" s="1"/>
  <c r="F83" i="4"/>
  <c r="D83" i="4"/>
  <c r="E80" i="4"/>
  <c r="C80" i="4"/>
  <c r="B80" i="4"/>
  <c r="F79" i="4"/>
  <c r="D79" i="4"/>
  <c r="F77" i="4"/>
  <c r="D77" i="4"/>
  <c r="E76" i="4"/>
  <c r="C76" i="4"/>
  <c r="B76" i="4"/>
  <c r="B81" i="4" s="1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E66" i="4"/>
  <c r="C66" i="4"/>
  <c r="B66" i="4"/>
  <c r="E63" i="4"/>
  <c r="C63" i="4"/>
  <c r="B63" i="4"/>
  <c r="F62" i="4"/>
  <c r="D62" i="4"/>
  <c r="F61" i="4"/>
  <c r="D61" i="4"/>
  <c r="F59" i="4"/>
  <c r="D59" i="4"/>
  <c r="F58" i="4"/>
  <c r="D58" i="4"/>
  <c r="F57" i="4"/>
  <c r="D57" i="4"/>
  <c r="E56" i="4"/>
  <c r="C56" i="4"/>
  <c r="B56" i="4"/>
  <c r="F54" i="4"/>
  <c r="D54" i="4"/>
  <c r="E53" i="4"/>
  <c r="C53" i="4"/>
  <c r="B53" i="4"/>
  <c r="B60" i="4" s="1"/>
  <c r="F52" i="4"/>
  <c r="D52" i="4"/>
  <c r="D51" i="4"/>
  <c r="F50" i="4"/>
  <c r="D50" i="4"/>
  <c r="F49" i="4"/>
  <c r="D49" i="4"/>
  <c r="E48" i="4"/>
  <c r="C48" i="4"/>
  <c r="B48" i="4"/>
  <c r="B64" i="4" s="1"/>
  <c r="F47" i="4"/>
  <c r="D47" i="4"/>
  <c r="F45" i="4"/>
  <c r="D45" i="4"/>
  <c r="F44" i="4"/>
  <c r="D44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E29" i="4"/>
  <c r="F29" i="4" s="1"/>
  <c r="D29" i="4"/>
  <c r="D27" i="4"/>
  <c r="F26" i="4"/>
  <c r="D26" i="4"/>
  <c r="F25" i="4"/>
  <c r="D25" i="4"/>
  <c r="F23" i="4"/>
  <c r="D23" i="4"/>
  <c r="F22" i="4"/>
  <c r="D22" i="4"/>
  <c r="F21" i="4"/>
  <c r="D21" i="4"/>
  <c r="E20" i="4"/>
  <c r="C20" i="4"/>
  <c r="B20" i="4"/>
  <c r="B24" i="4" s="1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E7" i="4"/>
  <c r="C7" i="4"/>
  <c r="B7" i="4"/>
  <c r="B30" i="4" s="1"/>
  <c r="B200" i="4" s="1"/>
  <c r="F6" i="4"/>
  <c r="D6" i="4"/>
  <c r="F5" i="4"/>
  <c r="D5" i="4"/>
  <c r="F4" i="4"/>
  <c r="D4" i="4"/>
  <c r="B123" i="10" l="1"/>
  <c r="B133" i="10" s="1"/>
  <c r="C26" i="10"/>
  <c r="D9" i="10"/>
  <c r="E26" i="10"/>
  <c r="F9" i="10"/>
  <c r="D20" i="10"/>
  <c r="F20" i="10"/>
  <c r="D25" i="10"/>
  <c r="F25" i="10"/>
  <c r="C42" i="10"/>
  <c r="D42" i="10" s="1"/>
  <c r="D35" i="10"/>
  <c r="E42" i="10"/>
  <c r="F35" i="10"/>
  <c r="D41" i="10"/>
  <c r="F41" i="10"/>
  <c r="C56" i="10"/>
  <c r="D56" i="10" s="1"/>
  <c r="D45" i="10"/>
  <c r="E56" i="10"/>
  <c r="F56" i="10" s="1"/>
  <c r="F45" i="10"/>
  <c r="D51" i="10"/>
  <c r="F51" i="10"/>
  <c r="D55" i="10"/>
  <c r="F55" i="10"/>
  <c r="C69" i="10"/>
  <c r="D69" i="10" s="1"/>
  <c r="F61" i="10"/>
  <c r="D61" i="10"/>
  <c r="D64" i="10"/>
  <c r="E69" i="10"/>
  <c r="F64" i="10"/>
  <c r="D68" i="10"/>
  <c r="F68" i="10"/>
  <c r="C85" i="10"/>
  <c r="D85" i="10" s="1"/>
  <c r="D74" i="10"/>
  <c r="E85" i="10"/>
  <c r="F85" i="10" s="1"/>
  <c r="F74" i="10"/>
  <c r="D80" i="10"/>
  <c r="F80" i="10"/>
  <c r="D84" i="10"/>
  <c r="F84" i="10"/>
  <c r="C123" i="10"/>
  <c r="D94" i="10"/>
  <c r="E123" i="10"/>
  <c r="F123" i="10" s="1"/>
  <c r="F94" i="10"/>
  <c r="D108" i="10"/>
  <c r="F108" i="10"/>
  <c r="D122" i="10"/>
  <c r="F122" i="10"/>
  <c r="C132" i="10"/>
  <c r="D132" i="10" s="1"/>
  <c r="E132" i="10"/>
  <c r="F132" i="10" s="1"/>
  <c r="D7" i="4"/>
  <c r="F7" i="4"/>
  <c r="C24" i="4"/>
  <c r="D20" i="4"/>
  <c r="E24" i="4"/>
  <c r="F20" i="4"/>
  <c r="D48" i="4"/>
  <c r="F48" i="4"/>
  <c r="C60" i="4"/>
  <c r="D53" i="4"/>
  <c r="E60" i="4"/>
  <c r="F53" i="4"/>
  <c r="D56" i="4"/>
  <c r="F56" i="4"/>
  <c r="D63" i="4"/>
  <c r="F63" i="4"/>
  <c r="D66" i="4"/>
  <c r="F66" i="4"/>
  <c r="C81" i="4"/>
  <c r="D81" i="4" s="1"/>
  <c r="D76" i="4"/>
  <c r="E81" i="4"/>
  <c r="F81" i="4" s="1"/>
  <c r="F76" i="4"/>
  <c r="D80" i="4"/>
  <c r="F80" i="4"/>
  <c r="C91" i="4"/>
  <c r="D84" i="4"/>
  <c r="E91" i="4"/>
  <c r="F84" i="4"/>
  <c r="C97" i="4"/>
  <c r="D97" i="4" s="1"/>
  <c r="D93" i="4"/>
  <c r="E97" i="4"/>
  <c r="F97" i="4" s="1"/>
  <c r="F93" i="4"/>
  <c r="D101" i="4"/>
  <c r="F101" i="4"/>
  <c r="C111" i="4"/>
  <c r="D104" i="4"/>
  <c r="E111" i="4"/>
  <c r="F104" i="4"/>
  <c r="C141" i="4"/>
  <c r="D141" i="4" s="1"/>
  <c r="D114" i="4"/>
  <c r="E141" i="4"/>
  <c r="F141" i="4" s="1"/>
  <c r="F114" i="4"/>
  <c r="D118" i="4"/>
  <c r="F118" i="4"/>
  <c r="D135" i="4"/>
  <c r="F135" i="4"/>
  <c r="D152" i="4"/>
  <c r="F152" i="4"/>
  <c r="D156" i="4"/>
  <c r="F156" i="4"/>
  <c r="D161" i="4"/>
  <c r="F161" i="4"/>
  <c r="C169" i="4"/>
  <c r="D163" i="4"/>
  <c r="E169" i="4"/>
  <c r="F163" i="4"/>
  <c r="D166" i="4"/>
  <c r="F166" i="4"/>
  <c r="D173" i="4"/>
  <c r="F173" i="4"/>
  <c r="D177" i="4"/>
  <c r="F177" i="4"/>
  <c r="C184" i="4"/>
  <c r="D180" i="4"/>
  <c r="E184" i="4"/>
  <c r="F180" i="4"/>
  <c r="D187" i="4"/>
  <c r="F187" i="4"/>
  <c r="C194" i="4"/>
  <c r="D190" i="4"/>
  <c r="E194" i="4"/>
  <c r="F190" i="4"/>
  <c r="D198" i="4"/>
  <c r="F198" i="4"/>
  <c r="D19" i="9"/>
  <c r="F19" i="9"/>
  <c r="D24" i="9"/>
  <c r="F24" i="9"/>
  <c r="D33" i="9"/>
  <c r="C40" i="9"/>
  <c r="D40" i="9" s="1"/>
  <c r="F40" i="9"/>
  <c r="D39" i="9"/>
  <c r="F39" i="9"/>
  <c r="C56" i="9"/>
  <c r="D43" i="9"/>
  <c r="F43" i="9"/>
  <c r="D49" i="9"/>
  <c r="F49" i="9"/>
  <c r="D55" i="9"/>
  <c r="F55" i="9"/>
  <c r="D68" i="9"/>
  <c r="D63" i="9"/>
  <c r="F63" i="9"/>
  <c r="D67" i="9"/>
  <c r="E68" i="9"/>
  <c r="D84" i="9"/>
  <c r="F73" i="9"/>
  <c r="D79" i="9"/>
  <c r="F79" i="9"/>
  <c r="D83" i="9"/>
  <c r="F83" i="9"/>
  <c r="F127" i="9"/>
  <c r="D107" i="9"/>
  <c r="F107" i="9"/>
  <c r="D126" i="9"/>
  <c r="F126" i="9"/>
  <c r="C136" i="9"/>
  <c r="D131" i="9"/>
  <c r="F131" i="9"/>
  <c r="D135" i="9"/>
  <c r="F135" i="9"/>
  <c r="D8" i="8"/>
  <c r="F8" i="8"/>
  <c r="C19" i="8"/>
  <c r="F11" i="8"/>
  <c r="D11" i="8"/>
  <c r="D17" i="8"/>
  <c r="E19" i="8"/>
  <c r="F17" i="8"/>
  <c r="D22" i="8"/>
  <c r="F22" i="8"/>
  <c r="C31" i="8"/>
  <c r="D25" i="8"/>
  <c r="E31" i="8"/>
  <c r="F25" i="8"/>
  <c r="D27" i="8"/>
  <c r="F27" i="8"/>
  <c r="D28" i="8"/>
  <c r="F28" i="8"/>
  <c r="D30" i="8"/>
  <c r="F30" i="8"/>
  <c r="D37" i="8"/>
  <c r="F37" i="8"/>
  <c r="C57" i="8"/>
  <c r="D57" i="8" s="1"/>
  <c r="D43" i="8"/>
  <c r="E57" i="8"/>
  <c r="F57" i="8" s="1"/>
  <c r="F43" i="8"/>
  <c r="D49" i="8"/>
  <c r="F49" i="8"/>
  <c r="D56" i="8"/>
  <c r="F56" i="8"/>
  <c r="D61" i="8"/>
  <c r="F61" i="8"/>
  <c r="C64" i="8"/>
  <c r="D63" i="8"/>
  <c r="E64" i="8"/>
  <c r="F63" i="8"/>
  <c r="D67" i="8"/>
  <c r="F67" i="8"/>
  <c r="F68" i="8" s="1"/>
  <c r="B77" i="8"/>
  <c r="B111" i="8" s="1"/>
  <c r="B137" i="8" s="1"/>
  <c r="D70" i="8"/>
  <c r="D77" i="8"/>
  <c r="F77" i="8"/>
  <c r="C92" i="8"/>
  <c r="D82" i="8"/>
  <c r="E92" i="8"/>
  <c r="F82" i="8"/>
  <c r="F85" i="8"/>
  <c r="D85" i="8"/>
  <c r="F86" i="8"/>
  <c r="D86" i="8"/>
  <c r="D87" i="8"/>
  <c r="F87" i="8"/>
  <c r="D91" i="8"/>
  <c r="F91" i="8"/>
  <c r="D110" i="8"/>
  <c r="F110" i="8"/>
  <c r="D116" i="8"/>
  <c r="F116" i="8"/>
  <c r="C122" i="8"/>
  <c r="D121" i="8"/>
  <c r="E122" i="8"/>
  <c r="F121" i="8"/>
  <c r="C126" i="8"/>
  <c r="D126" i="8" s="1"/>
  <c r="D124" i="8"/>
  <c r="E126" i="8"/>
  <c r="F126" i="8" s="1"/>
  <c r="F124" i="8"/>
  <c r="C136" i="8"/>
  <c r="D136" i="8" s="1"/>
  <c r="D131" i="8"/>
  <c r="E136" i="8"/>
  <c r="F136" i="8" s="1"/>
  <c r="F131" i="8"/>
  <c r="D135" i="8"/>
  <c r="F135" i="8"/>
  <c r="C22" i="7"/>
  <c r="D8" i="7"/>
  <c r="E22" i="7"/>
  <c r="F8" i="7"/>
  <c r="D19" i="7"/>
  <c r="F19" i="7"/>
  <c r="C37" i="7"/>
  <c r="D37" i="7" s="1"/>
  <c r="D30" i="7"/>
  <c r="E37" i="7"/>
  <c r="F37" i="7" s="1"/>
  <c r="F30" i="7"/>
  <c r="D36" i="7"/>
  <c r="F36" i="7"/>
  <c r="C53" i="7"/>
  <c r="D53" i="7" s="1"/>
  <c r="D40" i="7"/>
  <c r="E53" i="7"/>
  <c r="F53" i="7" s="1"/>
  <c r="F40" i="7"/>
  <c r="D46" i="7"/>
  <c r="F46" i="7"/>
  <c r="D52" i="7"/>
  <c r="F52" i="7"/>
  <c r="C65" i="7"/>
  <c r="D65" i="7" s="1"/>
  <c r="D60" i="7"/>
  <c r="E65" i="7"/>
  <c r="F65" i="7" s="1"/>
  <c r="F60" i="7"/>
  <c r="D64" i="7"/>
  <c r="F64" i="7"/>
  <c r="C102" i="7"/>
  <c r="D102" i="7" s="1"/>
  <c r="D74" i="7"/>
  <c r="E102" i="7"/>
  <c r="F102" i="7" s="1"/>
  <c r="F74" i="7"/>
  <c r="D89" i="7"/>
  <c r="F89" i="7"/>
  <c r="D101" i="7"/>
  <c r="F101" i="7"/>
  <c r="C118" i="7"/>
  <c r="D118" i="7" s="1"/>
  <c r="D107" i="7"/>
  <c r="E118" i="7"/>
  <c r="F118" i="7" s="1"/>
  <c r="F107" i="7"/>
  <c r="D113" i="7"/>
  <c r="F113" i="7"/>
  <c r="D117" i="7"/>
  <c r="F117" i="7"/>
  <c r="C127" i="7"/>
  <c r="D127" i="7" s="1"/>
  <c r="D122" i="7"/>
  <c r="E127" i="7"/>
  <c r="F127" i="7" s="1"/>
  <c r="F122" i="7"/>
  <c r="D126" i="7"/>
  <c r="F126" i="7"/>
  <c r="D25" i="6"/>
  <c r="F25" i="6"/>
  <c r="C42" i="6"/>
  <c r="D33" i="6"/>
  <c r="E42" i="6"/>
  <c r="F33" i="6"/>
  <c r="D39" i="6"/>
  <c r="F39" i="6"/>
  <c r="D59" i="6"/>
  <c r="F59" i="6"/>
  <c r="C71" i="6"/>
  <c r="D71" i="6" s="1"/>
  <c r="D67" i="6"/>
  <c r="E71" i="6"/>
  <c r="F71" i="6" s="1"/>
  <c r="F67" i="6"/>
  <c r="D70" i="6"/>
  <c r="F70" i="6"/>
  <c r="C97" i="6"/>
  <c r="D97" i="6" s="1"/>
  <c r="D79" i="6"/>
  <c r="E97" i="6"/>
  <c r="F97" i="6" s="1"/>
  <c r="F79" i="6"/>
  <c r="D89" i="6"/>
  <c r="F89" i="6"/>
  <c r="D96" i="6"/>
  <c r="F96" i="6"/>
  <c r="C113" i="6"/>
  <c r="D113" i="6" s="1"/>
  <c r="D102" i="6"/>
  <c r="E113" i="6"/>
  <c r="F113" i="6" s="1"/>
  <c r="F102" i="6"/>
  <c r="D108" i="6"/>
  <c r="F108" i="6"/>
  <c r="D112" i="6"/>
  <c r="F112" i="6"/>
  <c r="C127" i="6"/>
  <c r="D127" i="6" s="1"/>
  <c r="D116" i="6"/>
  <c r="E127" i="6"/>
  <c r="F127" i="6" s="1"/>
  <c r="F116" i="6"/>
  <c r="D120" i="6"/>
  <c r="F120" i="6"/>
  <c r="D126" i="6"/>
  <c r="F126" i="6"/>
  <c r="C138" i="6"/>
  <c r="D138" i="6" s="1"/>
  <c r="D131" i="6"/>
  <c r="E138" i="6"/>
  <c r="F138" i="6" s="1"/>
  <c r="F131" i="6"/>
  <c r="D137" i="6"/>
  <c r="F137" i="6"/>
  <c r="C147" i="6"/>
  <c r="D147" i="6" s="1"/>
  <c r="D142" i="6"/>
  <c r="E147" i="6"/>
  <c r="F147" i="6" s="1"/>
  <c r="F142" i="6"/>
  <c r="D146" i="6"/>
  <c r="F146" i="6"/>
  <c r="D24" i="1"/>
  <c r="F24" i="1"/>
  <c r="C41" i="1"/>
  <c r="D32" i="1"/>
  <c r="E41" i="1"/>
  <c r="F32" i="1"/>
  <c r="D38" i="1"/>
  <c r="F38" i="1"/>
  <c r="D57" i="1"/>
  <c r="F57" i="1"/>
  <c r="D69" i="1"/>
  <c r="F69" i="1"/>
  <c r="C92" i="1"/>
  <c r="D92" i="1" s="1"/>
  <c r="D77" i="1"/>
  <c r="E92" i="1"/>
  <c r="F92" i="1" s="1"/>
  <c r="F77" i="1"/>
  <c r="D86" i="1"/>
  <c r="F86" i="1"/>
  <c r="D91" i="1"/>
  <c r="F91" i="1"/>
  <c r="C111" i="1"/>
  <c r="D111" i="1" s="1"/>
  <c r="D100" i="1"/>
  <c r="E111" i="1"/>
  <c r="F111" i="1" s="1"/>
  <c r="F100" i="1"/>
  <c r="D106" i="1"/>
  <c r="F106" i="1"/>
  <c r="D110" i="1"/>
  <c r="F110" i="1"/>
  <c r="C125" i="1"/>
  <c r="D125" i="1" s="1"/>
  <c r="D114" i="1"/>
  <c r="E125" i="1"/>
  <c r="F125" i="1" s="1"/>
  <c r="F114" i="1"/>
  <c r="D118" i="1"/>
  <c r="F118" i="1"/>
  <c r="D124" i="1"/>
  <c r="F124" i="1"/>
  <c r="C134" i="1"/>
  <c r="D134" i="1" s="1"/>
  <c r="D129" i="1"/>
  <c r="E134" i="1"/>
  <c r="F134" i="1" s="1"/>
  <c r="F129" i="1"/>
  <c r="D133" i="1"/>
  <c r="F133" i="1"/>
  <c r="C143" i="1"/>
  <c r="D143" i="1" s="1"/>
  <c r="D138" i="1"/>
  <c r="E143" i="1"/>
  <c r="F143" i="1" s="1"/>
  <c r="F138" i="1"/>
  <c r="D142" i="1"/>
  <c r="F142" i="1"/>
  <c r="C31" i="2"/>
  <c r="D7" i="2"/>
  <c r="E31" i="2"/>
  <c r="F7" i="2"/>
  <c r="D25" i="2"/>
  <c r="F25" i="2"/>
  <c r="D30" i="2"/>
  <c r="F30" i="2"/>
  <c r="C56" i="2"/>
  <c r="D56" i="2" s="1"/>
  <c r="D45" i="2"/>
  <c r="F45" i="2" s="1"/>
  <c r="F56" i="2"/>
  <c r="D52" i="2"/>
  <c r="F52" i="2"/>
  <c r="D55" i="2"/>
  <c r="F55" i="2"/>
  <c r="C77" i="2"/>
  <c r="D77" i="2" s="1"/>
  <c r="D62" i="2"/>
  <c r="E77" i="2"/>
  <c r="F77" i="2" s="1"/>
  <c r="F62" i="2"/>
  <c r="D71" i="2"/>
  <c r="F71" i="2"/>
  <c r="D76" i="2"/>
  <c r="F76" i="2"/>
  <c r="C101" i="2"/>
  <c r="D101" i="2" s="1"/>
  <c r="D90" i="2"/>
  <c r="E101" i="2"/>
  <c r="F101" i="2" s="1"/>
  <c r="F90" i="2"/>
  <c r="D96" i="2"/>
  <c r="F96" i="2"/>
  <c r="D100" i="2"/>
  <c r="F100" i="2"/>
  <c r="C157" i="2"/>
  <c r="D157" i="2" s="1"/>
  <c r="D114" i="2"/>
  <c r="E157" i="2"/>
  <c r="F157" i="2" s="1"/>
  <c r="F114" i="2"/>
  <c r="D146" i="2"/>
  <c r="F146" i="2"/>
  <c r="D156" i="2"/>
  <c r="F156" i="2"/>
  <c r="C161" i="2"/>
  <c r="D161" i="2" s="1"/>
  <c r="D160" i="2"/>
  <c r="E161" i="2"/>
  <c r="F161" i="2" s="1"/>
  <c r="F160" i="2"/>
  <c r="C180" i="2"/>
  <c r="D180" i="2" s="1"/>
  <c r="D166" i="2"/>
  <c r="E180" i="2"/>
  <c r="F180" i="2" s="1"/>
  <c r="F166" i="2"/>
  <c r="D175" i="2"/>
  <c r="F175" i="2"/>
  <c r="D179" i="2"/>
  <c r="F179" i="2"/>
  <c r="C199" i="2"/>
  <c r="D199" i="2" s="1"/>
  <c r="D184" i="2"/>
  <c r="E199" i="2"/>
  <c r="F199" i="2" s="1"/>
  <c r="F184" i="2"/>
  <c r="D191" i="2"/>
  <c r="F191" i="2"/>
  <c r="D198" i="2"/>
  <c r="F198" i="2"/>
  <c r="C213" i="2"/>
  <c r="D213" i="2" s="1"/>
  <c r="D204" i="2"/>
  <c r="F204" i="2"/>
  <c r="D212" i="2"/>
  <c r="E213" i="2"/>
  <c r="F213" i="2" s="1"/>
  <c r="F212" i="2"/>
  <c r="C227" i="2"/>
  <c r="D227" i="2" s="1"/>
  <c r="D218" i="2"/>
  <c r="E227" i="2"/>
  <c r="F227" i="2" s="1"/>
  <c r="F218" i="2"/>
  <c r="D224" i="2"/>
  <c r="F224" i="2"/>
  <c r="D226" i="2"/>
  <c r="C29" i="5"/>
  <c r="D7" i="5"/>
  <c r="E29" i="5"/>
  <c r="F7" i="5"/>
  <c r="D24" i="5"/>
  <c r="F24" i="5"/>
  <c r="D28" i="5"/>
  <c r="F28" i="5"/>
  <c r="C63" i="5"/>
  <c r="D63" i="5" s="1"/>
  <c r="D46" i="5"/>
  <c r="E63" i="5"/>
  <c r="F63" i="5" s="1"/>
  <c r="F46" i="5"/>
  <c r="D59" i="5"/>
  <c r="F59" i="5"/>
  <c r="D62" i="5"/>
  <c r="F62" i="5"/>
  <c r="C79" i="5"/>
  <c r="D79" i="5" s="1"/>
  <c r="D68" i="5"/>
  <c r="E79" i="5"/>
  <c r="F79" i="5" s="1"/>
  <c r="F68" i="5"/>
  <c r="D74" i="5"/>
  <c r="F74" i="5"/>
  <c r="D78" i="5"/>
  <c r="F78" i="5"/>
  <c r="C102" i="5"/>
  <c r="D102" i="5" s="1"/>
  <c r="D91" i="5"/>
  <c r="E102" i="5"/>
  <c r="F102" i="5" s="1"/>
  <c r="F91" i="5"/>
  <c r="D97" i="5"/>
  <c r="F97" i="5"/>
  <c r="D101" i="5"/>
  <c r="F101" i="5"/>
  <c r="C157" i="5"/>
  <c r="D157" i="5" s="1"/>
  <c r="D113" i="5"/>
  <c r="E157" i="5"/>
  <c r="F157" i="5" s="1"/>
  <c r="F113" i="5"/>
  <c r="D146" i="5"/>
  <c r="F146" i="5"/>
  <c r="D156" i="5"/>
  <c r="F156" i="5"/>
  <c r="C181" i="5"/>
  <c r="D181" i="5" s="1"/>
  <c r="D168" i="5"/>
  <c r="E181" i="5"/>
  <c r="F181" i="5" s="1"/>
  <c r="F168" i="5"/>
  <c r="D176" i="5"/>
  <c r="F176" i="5"/>
  <c r="D180" i="5"/>
  <c r="F180" i="5"/>
  <c r="C196" i="5"/>
  <c r="D196" i="5" s="1"/>
  <c r="D184" i="5"/>
  <c r="E196" i="5"/>
  <c r="F196" i="5" s="1"/>
  <c r="F184" i="5"/>
  <c r="D191" i="5"/>
  <c r="F191" i="5"/>
  <c r="D195" i="5"/>
  <c r="F195" i="5"/>
  <c r="C212" i="5"/>
  <c r="D212" i="5" s="1"/>
  <c r="D202" i="5"/>
  <c r="E212" i="5"/>
  <c r="F212" i="5" s="1"/>
  <c r="F202" i="5"/>
  <c r="D211" i="5"/>
  <c r="F211" i="5"/>
  <c r="B137" i="9"/>
  <c r="D127" i="9"/>
  <c r="C137" i="9"/>
  <c r="D25" i="9"/>
  <c r="D56" i="9"/>
  <c r="D136" i="9"/>
  <c r="F68" i="9"/>
  <c r="F25" i="9"/>
  <c r="E56" i="9"/>
  <c r="D60" i="9"/>
  <c r="F60" i="9"/>
  <c r="D73" i="9"/>
  <c r="E84" i="9"/>
  <c r="F84" i="9" s="1"/>
  <c r="E136" i="9"/>
  <c r="F136" i="9" s="1"/>
  <c r="F33" i="9"/>
  <c r="F67" i="9"/>
  <c r="D8" i="9"/>
  <c r="D94" i="9"/>
  <c r="F8" i="9"/>
  <c r="F94" i="9"/>
  <c r="D123" i="10" l="1"/>
  <c r="F69" i="10"/>
  <c r="F42" i="10"/>
  <c r="C133" i="10"/>
  <c r="E133" i="10"/>
  <c r="F26" i="10"/>
  <c r="D133" i="10"/>
  <c r="D26" i="10"/>
  <c r="F56" i="9"/>
  <c r="E137" i="9"/>
  <c r="F137" i="9" s="1"/>
  <c r="E213" i="5"/>
  <c r="F29" i="5"/>
  <c r="C213" i="5"/>
  <c r="D213" i="5" s="1"/>
  <c r="D29" i="5"/>
  <c r="E228" i="2"/>
  <c r="F31" i="2"/>
  <c r="C228" i="2"/>
  <c r="D228" i="2" s="1"/>
  <c r="D31" i="2"/>
  <c r="F41" i="1"/>
  <c r="E144" i="1"/>
  <c r="D41" i="1"/>
  <c r="C144" i="1"/>
  <c r="D144" i="1" s="1"/>
  <c r="F42" i="6"/>
  <c r="E148" i="6"/>
  <c r="D42" i="6"/>
  <c r="C148" i="6"/>
  <c r="D148" i="6" s="1"/>
  <c r="E128" i="7"/>
  <c r="F22" i="7"/>
  <c r="C128" i="7"/>
  <c r="D128" i="7" s="1"/>
  <c r="D22" i="7"/>
  <c r="F122" i="8"/>
  <c r="E127" i="8"/>
  <c r="D122" i="8"/>
  <c r="C127" i="8"/>
  <c r="D127" i="8" s="1"/>
  <c r="F92" i="8"/>
  <c r="E111" i="8"/>
  <c r="D92" i="8"/>
  <c r="C111" i="8"/>
  <c r="D111" i="8" s="1"/>
  <c r="F64" i="8"/>
  <c r="E68" i="8"/>
  <c r="D64" i="8"/>
  <c r="C68" i="8"/>
  <c r="D68" i="8" s="1"/>
  <c r="E40" i="8"/>
  <c r="F31" i="8"/>
  <c r="C40" i="8"/>
  <c r="D40" i="8" s="1"/>
  <c r="D31" i="8"/>
  <c r="F19" i="8"/>
  <c r="E23" i="8"/>
  <c r="D19" i="8"/>
  <c r="C23" i="8"/>
  <c r="E199" i="4"/>
  <c r="F194" i="4"/>
  <c r="C199" i="4"/>
  <c r="D199" i="4" s="1"/>
  <c r="D194" i="4"/>
  <c r="F184" i="4"/>
  <c r="E188" i="4"/>
  <c r="D184" i="4"/>
  <c r="C188" i="4"/>
  <c r="D188" i="4" s="1"/>
  <c r="F169" i="4"/>
  <c r="E174" i="4"/>
  <c r="D169" i="4"/>
  <c r="C174" i="4"/>
  <c r="D174" i="4" s="1"/>
  <c r="E153" i="4"/>
  <c r="F111" i="4"/>
  <c r="C153" i="4"/>
  <c r="D153" i="4" s="1"/>
  <c r="D111" i="4"/>
  <c r="E102" i="4"/>
  <c r="F91" i="4"/>
  <c r="C102" i="4"/>
  <c r="D102" i="4" s="1"/>
  <c r="D91" i="4"/>
  <c r="F60" i="4"/>
  <c r="E64" i="4"/>
  <c r="D60" i="4"/>
  <c r="C64" i="4"/>
  <c r="D64" i="4" s="1"/>
  <c r="F24" i="4"/>
  <c r="E30" i="4"/>
  <c r="D24" i="4"/>
  <c r="C30" i="4"/>
  <c r="D137" i="9"/>
  <c r="F133" i="10" l="1"/>
  <c r="C200" i="4"/>
  <c r="D200" i="4" s="1"/>
  <c r="D30" i="4"/>
  <c r="E200" i="4"/>
  <c r="F200" i="4" s="1"/>
  <c r="F30" i="4"/>
  <c r="F64" i="4"/>
  <c r="F102" i="4"/>
  <c r="F153" i="4"/>
  <c r="F174" i="4"/>
  <c r="F188" i="4"/>
  <c r="F199" i="4"/>
  <c r="C137" i="8"/>
  <c r="D137" i="8" s="1"/>
  <c r="D23" i="8"/>
  <c r="E137" i="8"/>
  <c r="F137" i="8" s="1"/>
  <c r="F23" i="8"/>
  <c r="F40" i="8"/>
  <c r="F111" i="8"/>
  <c r="F127" i="8"/>
  <c r="F128" i="7"/>
  <c r="F148" i="6"/>
  <c r="F144" i="1"/>
  <c r="F228" i="2"/>
  <c r="F213" i="5"/>
</calcChain>
</file>

<file path=xl/sharedStrings.xml><?xml version="1.0" encoding="utf-8"?>
<sst xmlns="http://schemas.openxmlformats.org/spreadsheetml/2006/main" count="1520" uniqueCount="359">
  <si>
    <t>Graduate Admissions by Program - Fall 2014</t>
  </si>
  <si>
    <t>COMPLETED APPLICATIONS</t>
  </si>
  <si>
    <t>ADMITTED</t>
  </si>
  <si>
    <t xml:space="preserve">ADMIT RATE </t>
  </si>
  <si>
    <t>ENROLLED</t>
  </si>
  <si>
    <t>YIELD RATE</t>
  </si>
  <si>
    <t>COLLEGE OF LIBERAL ARTS</t>
  </si>
  <si>
    <t>Clinical Psychology (PhD)</t>
  </si>
  <si>
    <t>Developmental &amp; Brain Sciences</t>
  </si>
  <si>
    <t>Sociology (PhD)</t>
  </si>
  <si>
    <t xml:space="preserve">Total Doctoral Programs </t>
  </si>
  <si>
    <t>American Studies (MA)</t>
  </si>
  <si>
    <t>Applied Economics (MA)</t>
  </si>
  <si>
    <t>Applied Linguistics (MA)</t>
  </si>
  <si>
    <t>Applied Sociology (MA)</t>
  </si>
  <si>
    <t>Creative Writing (MFA)</t>
  </si>
  <si>
    <t>English (MA)</t>
  </si>
  <si>
    <t>Historical Archaeology (MA)</t>
  </si>
  <si>
    <t>History (MA)</t>
  </si>
  <si>
    <t>Archives</t>
  </si>
  <si>
    <t>History</t>
  </si>
  <si>
    <t>Public History</t>
  </si>
  <si>
    <t>Teaching History</t>
  </si>
  <si>
    <t>Latin and Classical Human (MA)</t>
  </si>
  <si>
    <t>Applied Linguistics</t>
  </si>
  <si>
    <t>Greek-Latin</t>
  </si>
  <si>
    <t>Initial Licensure</t>
  </si>
  <si>
    <t>Total Master's &amp; CAGS</t>
  </si>
  <si>
    <t>Archives (Cert)</t>
  </si>
  <si>
    <t>Forensic Services (Cert)</t>
  </si>
  <si>
    <t>Survey Research</t>
  </si>
  <si>
    <t>Teaching Spanish (Cert)</t>
  </si>
  <si>
    <t>Total Certificates</t>
  </si>
  <si>
    <t>Total CLA</t>
  </si>
  <si>
    <t>COLLEGE OF SCIENCE &amp; MATHEMATICS</t>
  </si>
  <si>
    <t>Biology (PhD)</t>
  </si>
  <si>
    <t>Environmental Biology</t>
  </si>
  <si>
    <t>Molecular, Cell and Organ Biology</t>
  </si>
  <si>
    <t>BioMed Engineer &amp; Biotch (PhD)</t>
  </si>
  <si>
    <t>Chemistry (PhD)</t>
  </si>
  <si>
    <t>Biological Chemistry</t>
  </si>
  <si>
    <t>Green Chemistry</t>
  </si>
  <si>
    <t>Inorganic Chemistry</t>
  </si>
  <si>
    <t>Organic Chemistry</t>
  </si>
  <si>
    <t>Physical/Analytical Chemistry</t>
  </si>
  <si>
    <t>Computer Science (PhD)</t>
  </si>
  <si>
    <t>Environmental Sciences (PhD)</t>
  </si>
  <si>
    <t>Unknown</t>
  </si>
  <si>
    <t>Environmental Earth &amp; Ocean Science</t>
  </si>
  <si>
    <t>Marine Science &amp; Tech (PhD)</t>
  </si>
  <si>
    <t>Applied Physics (MS)</t>
  </si>
  <si>
    <t>Biology (MS)</t>
  </si>
  <si>
    <t>Biotec &amp; Biomed Sciences (MS)</t>
  </si>
  <si>
    <t>Chemistry (MS)</t>
  </si>
  <si>
    <t>Computer Science (MS)</t>
  </si>
  <si>
    <t>Professional Science</t>
  </si>
  <si>
    <t>Environmental Sciences (MS)</t>
  </si>
  <si>
    <t>Marine Science &amp; Tech (MS)</t>
  </si>
  <si>
    <t>Biotechnology (Cert)</t>
  </si>
  <si>
    <t>Database Technology (Cert)</t>
  </si>
  <si>
    <t>Total CSM</t>
  </si>
  <si>
    <t>COLLEGE OF MANAGEMENT</t>
  </si>
  <si>
    <t>Business Administration(PhD)</t>
  </si>
  <si>
    <t>Finance</t>
  </si>
  <si>
    <t>Organizations&amp;Social Change</t>
  </si>
  <si>
    <t>Total Doctoral Programs</t>
  </si>
  <si>
    <t>Accounting (MS)</t>
  </si>
  <si>
    <t>Business Administration(MBA)</t>
  </si>
  <si>
    <t>Finance (MS)</t>
  </si>
  <si>
    <t>Information Technology (MS)</t>
  </si>
  <si>
    <t>International Management (MS)</t>
  </si>
  <si>
    <t>Total Master's and CAGS</t>
  </si>
  <si>
    <t>Business Analytics</t>
  </si>
  <si>
    <t>Clean Energy &amp; Sustainability</t>
  </si>
  <si>
    <t>Healthcare Informatics</t>
  </si>
  <si>
    <t>Total CM</t>
  </si>
  <si>
    <t>COLLEGE OF NURSING &amp; HEALTH SCIENCES</t>
  </si>
  <si>
    <t>Exercise &amp; Health Sciences(PhD</t>
  </si>
  <si>
    <t>Nursing (PhD)</t>
  </si>
  <si>
    <t>BS-PhD Population Health</t>
  </si>
  <si>
    <t>MS-Phd Health Policy</t>
  </si>
  <si>
    <t>MS-PhD Population Health</t>
  </si>
  <si>
    <t>Master's to PhD</t>
  </si>
  <si>
    <t>Nursing Practice (DNP)</t>
  </si>
  <si>
    <t>Post Master's Program</t>
  </si>
  <si>
    <t>Exercise &amp; Health Sciences(MS)</t>
  </si>
  <si>
    <t>Nursing (MS)</t>
  </si>
  <si>
    <t>Adult Health Clinical Nrs Spec</t>
  </si>
  <si>
    <t>Family Nurse Pract</t>
  </si>
  <si>
    <t>Adult/Gerontolog Nurse Pract</t>
  </si>
  <si>
    <t>Clinical Nurse Special (Cert)</t>
  </si>
  <si>
    <t>Family Nurse Practioner(Cert)</t>
  </si>
  <si>
    <t>Geron/Adult Nur Pract (Cert)</t>
  </si>
  <si>
    <t>Total CNHS</t>
  </si>
  <si>
    <t>COLLEGE OF EDUCATION &amp; HUMAN DEVELOPMENT</t>
  </si>
  <si>
    <t>Counseling&amp;School Psych(PhD)</t>
  </si>
  <si>
    <t>Counseling Psychology</t>
  </si>
  <si>
    <t>School Psychology</t>
  </si>
  <si>
    <t>Education (EdD)</t>
  </si>
  <si>
    <t>Leadership in Urban Schools</t>
  </si>
  <si>
    <t>Higher Education (EdD)</t>
  </si>
  <si>
    <t>Higher Education (PhD)</t>
  </si>
  <si>
    <t>Counseling (CAGS)</t>
  </si>
  <si>
    <t>School Guidance Counseling</t>
  </si>
  <si>
    <t>Educ Administration (CAGS)</t>
  </si>
  <si>
    <t>Teacher Leadership</t>
  </si>
  <si>
    <t>Educ Administration (MEd)</t>
  </si>
  <si>
    <t>Education (MEd)</t>
  </si>
  <si>
    <t>Boston Teacher Residency-Elem</t>
  </si>
  <si>
    <t>Boston Teacher Residency-MidSe</t>
  </si>
  <si>
    <t>Early Childhood Educ Initial</t>
  </si>
  <si>
    <t>Early Childhood Educ Non-Licen</t>
  </si>
  <si>
    <t>Initial Licensure Elem Educ</t>
  </si>
  <si>
    <t>Initial Licensure Middle/Secon</t>
  </si>
  <si>
    <t>Learn,Teach,Ed Tran(Non-Licen)</t>
  </si>
  <si>
    <t>Professional Licensure Elem Ed</t>
  </si>
  <si>
    <t>Prof Licensure Middle/Secon</t>
  </si>
  <si>
    <t>Teach Next Year-Elementary</t>
  </si>
  <si>
    <t>Teach Next Year-Middle Second</t>
  </si>
  <si>
    <t>Family Therapy (MS)</t>
  </si>
  <si>
    <t>Mental Health Counseling (MS)</t>
  </si>
  <si>
    <t>School Counseling (MEd)</t>
  </si>
  <si>
    <t>School Psychology (EDS)</t>
  </si>
  <si>
    <t>School Psychology (MEd)</t>
  </si>
  <si>
    <t>Special Education (MEd)</t>
  </si>
  <si>
    <t>Non-Licensure</t>
  </si>
  <si>
    <t>Professional Licensure</t>
  </si>
  <si>
    <t>Successive Licensure 5-12</t>
  </si>
  <si>
    <t>Successive Licensure PreK-8</t>
  </si>
  <si>
    <t>Transition Leadership</t>
  </si>
  <si>
    <t>Early Ed Research,Policy,Prac</t>
  </si>
  <si>
    <t>Init Licensure SpecEd PreK-8</t>
  </si>
  <si>
    <t>Init Licensure SpedEd 5-12</t>
  </si>
  <si>
    <t>Init Licensure: Early Child</t>
  </si>
  <si>
    <t>Init Licensure: Middle/Second</t>
  </si>
  <si>
    <t>Prof Licensure: Middle/Second</t>
  </si>
  <si>
    <t>Teach Math to Eng Lang Learner</t>
  </si>
  <si>
    <t>Teach Sci to Eng Lang Learner</t>
  </si>
  <si>
    <t>Teach Writing in School (Cert)</t>
  </si>
  <si>
    <t>Total CEHD</t>
  </si>
  <si>
    <t>COLLEGE OF PUBLIC &amp; COMMUNITY SERVICE</t>
  </si>
  <si>
    <t>Human Services (MS)</t>
  </si>
  <si>
    <t>Total CPCS</t>
  </si>
  <si>
    <t>MCCORMACK GRADUATE SCHOOL OF POLICY &amp; GLOBAL STUDIES</t>
  </si>
  <si>
    <t>Gerontology (PhD)</t>
  </si>
  <si>
    <t>Global Governan&amp;Human Security</t>
  </si>
  <si>
    <t>Public Policy (PhD)</t>
  </si>
  <si>
    <t>Conflict Resolution (MA)</t>
  </si>
  <si>
    <t>Gerontology (MS)</t>
  </si>
  <si>
    <t>Management of Aging Services</t>
  </si>
  <si>
    <t>Public Affairs (MS)</t>
  </si>
  <si>
    <t>International Relations</t>
  </si>
  <si>
    <t>Conflict Resolution (Cert)</t>
  </si>
  <si>
    <t>Gender,Ldrship,PubPol (Cert)</t>
  </si>
  <si>
    <t>Gerontology (Grad Cert)</t>
  </si>
  <si>
    <t>Total MGS</t>
  </si>
  <si>
    <t>SCHOOL FOR GLOBAL INCLUSION &amp; SOCIAL DEVELOPMENT</t>
  </si>
  <si>
    <t>Global Inclus&amp;Social Dev(PhD)</t>
  </si>
  <si>
    <t>Global Inclus&amp;Social Devel(MA)</t>
  </si>
  <si>
    <t>Rehabilitation Counseling (MS)</t>
  </si>
  <si>
    <t>Vision Studies</t>
  </si>
  <si>
    <t>Orientation and Mobility</t>
  </si>
  <si>
    <t>Visual Impairment</t>
  </si>
  <si>
    <t>Vision Rehabilitation Therapy</t>
  </si>
  <si>
    <t>Orientation &amp; Mobility (Cert)</t>
  </si>
  <si>
    <t>Total GISD</t>
  </si>
  <si>
    <t>COLLEGE OF ADVANCING AND PROFESSIONAL STUDIES</t>
  </si>
  <si>
    <t>Crit &amp; Creat Thinking (MA)</t>
  </si>
  <si>
    <t>Science in a Changing World</t>
  </si>
  <si>
    <t>Instructional Design (MEd)</t>
  </si>
  <si>
    <t>Appl Behav Analysis Spec Pops</t>
  </si>
  <si>
    <t>Instructional Tech Design-Cert</t>
  </si>
  <si>
    <t>International Development</t>
  </si>
  <si>
    <t xml:space="preserve">Total Certificates </t>
  </si>
  <si>
    <t>Total CAPS</t>
  </si>
  <si>
    <t>Grand Total</t>
  </si>
  <si>
    <t xml:space="preserve">Note: Graduate track totals are included in the program total.  </t>
  </si>
  <si>
    <t>Table does not include Non-Degree Seeking Students.</t>
  </si>
  <si>
    <t>Graduate Admissions by Program - Fall 2022</t>
  </si>
  <si>
    <t>Completed
 Applications</t>
  </si>
  <si>
    <t>Admits</t>
  </si>
  <si>
    <t>Admit Rate</t>
  </si>
  <si>
    <t>Enrolled</t>
  </si>
  <si>
    <t>Yield</t>
  </si>
  <si>
    <t>College of Liberal Arts</t>
  </si>
  <si>
    <t>Applied Linguistics (PhD)</t>
  </si>
  <si>
    <t xml:space="preserve">Total Doctoral </t>
  </si>
  <si>
    <t>Critical Ethnic Community Studies</t>
  </si>
  <si>
    <t>Total Masters</t>
  </si>
  <si>
    <t>Dual Languages (Cert)</t>
  </si>
  <si>
    <t>Public History (Cert)</t>
  </si>
  <si>
    <t xml:space="preserve">Total CLA </t>
  </si>
  <si>
    <t>College of Science &amp; Mathematics</t>
  </si>
  <si>
    <t>Applied Physics (PhD)</t>
  </si>
  <si>
    <t>Biomedical Engineering &amp;
 Biotechnology (PhD)</t>
  </si>
  <si>
    <t>Computational Sciences (PhD)</t>
  </si>
  <si>
    <t>Integrative Biosciences (PhD)</t>
  </si>
  <si>
    <t>Biotechnology &amp; Biomedical
 Sciences (MS)</t>
  </si>
  <si>
    <t xml:space="preserve">Total CSM </t>
  </si>
  <si>
    <t>College of Management</t>
  </si>
  <si>
    <t>Business Administration (PhD)</t>
  </si>
  <si>
    <t>Business Administration (MBA)</t>
  </si>
  <si>
    <t>Business Analytics (MS)</t>
  </si>
  <si>
    <t xml:space="preserve">Total Masters </t>
  </si>
  <si>
    <t>Business Analytics (Cert)</t>
  </si>
  <si>
    <t>Clean Enrgy &amp; Sustainability
 (Cert)</t>
  </si>
  <si>
    <t>Cybersecurity (cert)</t>
  </si>
  <si>
    <t>College of Nursing &amp; Health Science</t>
  </si>
  <si>
    <t>Exercise &amp; Health Sciences (PhD)</t>
  </si>
  <si>
    <t xml:space="preserve"> Total Doctoral </t>
  </si>
  <si>
    <t>Exercise &amp; Health Sciences (MS)</t>
  </si>
  <si>
    <t>Family Nurse Practitioner (Cert)</t>
  </si>
  <si>
    <t>Adult/Gerontology Nurse
 Practitioner (Cert)</t>
  </si>
  <si>
    <t>Nurse Educator (Cert)</t>
  </si>
  <si>
    <t>Graduate School of Policy &amp; Global Studies</t>
  </si>
  <si>
    <t>Global Governance &amp; Human
 Security</t>
  </si>
  <si>
    <t>Global Governance &amp; Human
 Security (MA)</t>
  </si>
  <si>
    <t>International Relations (MA)</t>
  </si>
  <si>
    <t>Public Administration</t>
  </si>
  <si>
    <t>Gender, Leadership, Public
 Policy (Cert)</t>
  </si>
  <si>
    <t>Gerontology (Cert)</t>
  </si>
  <si>
    <t xml:space="preserve">Total GSD </t>
  </si>
  <si>
    <t xml:space="preserve">College of Education and Human Devlopment </t>
  </si>
  <si>
    <t>Counseling &amp; School
 Psychology (PhD)</t>
  </si>
  <si>
    <t>Early Childhood Education
 &amp; Care (PhD)</t>
  </si>
  <si>
    <t>Global Inclusion &amp; Social
 Development (PhD)</t>
  </si>
  <si>
    <t>Urban Education, Leadership,
 &amp; Policy (EdD)</t>
  </si>
  <si>
    <t>Urban Education, Leadership,
 &amp; Policy (PhD)</t>
  </si>
  <si>
    <t>Counseling (MEd)</t>
  </si>
  <si>
    <t>Critical &amp; Creative Thinking (MA)</t>
  </si>
  <si>
    <t>Education Administration (CAGS)</t>
  </si>
  <si>
    <t>Education Administration (MEd)</t>
  </si>
  <si>
    <t>Global Inclusion &amp; Social
 Development (MA)</t>
  </si>
  <si>
    <t>Applied Behavior Analysis
for Special Populations</t>
  </si>
  <si>
    <t>Assistive Technology (Cert)</t>
  </si>
  <si>
    <t>Autism Endrosement (Cert)</t>
  </si>
  <si>
    <t>Cortical Cerebral Visual
 Impairments (Cert)</t>
  </si>
  <si>
    <t>Early Educatio Research, Policy,
&amp; Practice (Cert)</t>
  </si>
  <si>
    <t>Human Rights (Cert)</t>
  </si>
  <si>
    <t>Initial Licensure:  Middle/Secondary</t>
  </si>
  <si>
    <t>Initial Licensure:  Moderate
 Disabilities 5-12 (Cert)</t>
  </si>
  <si>
    <t>Instructional Learning Design (Cert)</t>
  </si>
  <si>
    <t>Instructional Technical Design
 (Cert)</t>
  </si>
  <si>
    <t>Rehabilitation Counseling Post
 Masters (Cert)</t>
  </si>
  <si>
    <t>Transition Leadership (Cert)</t>
  </si>
  <si>
    <t>School for the Environment</t>
  </si>
  <si>
    <t>Marine Science &amp; Technology
 (PhD)</t>
  </si>
  <si>
    <t>Marine Science &amp; Technology (MS)</t>
  </si>
  <si>
    <t>Urban Planning &amp; Community
 Development</t>
  </si>
  <si>
    <t>Total SFE</t>
  </si>
  <si>
    <t>Graduate Admissions by Program - Fall 2021</t>
  </si>
  <si>
    <t>Contemporary Marketing (Cert)</t>
  </si>
  <si>
    <t>Health Care Mgt (Cert)</t>
  </si>
  <si>
    <t>Critical &amp; Creative Thinking (Cert)</t>
  </si>
  <si>
    <t>Initial Licensure:  Moderate
 Disabilities PK-8 (Cert)</t>
  </si>
  <si>
    <t>Graduate Admissions by Program - Fall 2020</t>
  </si>
  <si>
    <t>Total Doctoral</t>
  </si>
  <si>
    <t>Dual Language</t>
  </si>
  <si>
    <t>Contemporary Marketing(Cert)</t>
  </si>
  <si>
    <t>Cybersecurity (Cert)</t>
  </si>
  <si>
    <t>College of Nursing &amp; Health Sciences</t>
  </si>
  <si>
    <t>College of Education &amp; Human Development</t>
  </si>
  <si>
    <t>Counseling and School Psych(PhD)</t>
  </si>
  <si>
    <t>Early Childhd Ed &amp;Care - PhD</t>
  </si>
  <si>
    <t>Global Inclusion and  Social Dev(PhD)</t>
  </si>
  <si>
    <t>Urban Ed, Ldrshp &amp; Pol (EdD)</t>
  </si>
  <si>
    <t>Urban Ed, Ldrshp &amp; Pol (PhD)</t>
  </si>
  <si>
    <t>CEHD Certificates</t>
  </si>
  <si>
    <t>Early Ed Res,Pol,Prac (CERT)</t>
  </si>
  <si>
    <t>Evaluation Research</t>
  </si>
  <si>
    <t>Game Based Tching Tech (cert)</t>
  </si>
  <si>
    <t>InitLic:Mod Disablt 5-12(CERT)</t>
  </si>
  <si>
    <t>InitLic:Mod Disablt PK-8(CERT)</t>
  </si>
  <si>
    <t>Instructnl Tech Design (Cert)</t>
  </si>
  <si>
    <t>Instructional Learning Design</t>
  </si>
  <si>
    <t>Rehab Counsl Post Mstr (Cert)</t>
  </si>
  <si>
    <t>McCormack Graduate School of Policy &amp; Global Studies</t>
  </si>
  <si>
    <t>Global Comp Public Admin - MPA</t>
  </si>
  <si>
    <t>Internatl Relations (MA)</t>
  </si>
  <si>
    <t>Urban Planning &amp; Comm Dev</t>
  </si>
  <si>
    <t>Graduate Admissions by Program Fall 2019</t>
  </si>
  <si>
    <t>Developmental &amp; 
Brain Sciences (PhD)</t>
  </si>
  <si>
    <t>Transnational, Cultural,
 &amp; Community Studies (MS)</t>
  </si>
  <si>
    <t>Biomedical Engineer 
&amp; Biotechnology (PhD)</t>
  </si>
  <si>
    <t>Biotechnology &amp; 
Biomedical Sciences (MS)</t>
  </si>
  <si>
    <t>Clean Energy &amp; 
Sustainability (Cert)</t>
  </si>
  <si>
    <t>Gerontology/Adult
 Nurse Practitioner (Cert)</t>
  </si>
  <si>
    <t>Applied Behavior Analysis for
 Special Populations</t>
  </si>
  <si>
    <t>Early Education Research, Policy,
 and Practice (Cert)</t>
  </si>
  <si>
    <t>Instructional Tech Desgn (Cert)</t>
  </si>
  <si>
    <t>Gender, Leadership, Public Policy
 (Cert)</t>
  </si>
  <si>
    <t>Graduate Admissions by Program - Fall 2018</t>
  </si>
  <si>
    <t>Transnational, Cult &amp; Comm MS</t>
  </si>
  <si>
    <t>School for Global Inclusion &amp; Social Development</t>
  </si>
  <si>
    <t>College of Advancing &amp; Professional Studies</t>
  </si>
  <si>
    <t>Instructnl Tech Desgn (Cert)</t>
  </si>
  <si>
    <t>Graduate Admissions by Program - Fall 2017</t>
  </si>
  <si>
    <t>College of Public and Community Service</t>
  </si>
  <si>
    <t>Total</t>
  </si>
  <si>
    <t>Graduate Admissions by Program - Fall 2016</t>
  </si>
  <si>
    <t>Transnational, Cult &amp; Comm (MA)</t>
  </si>
  <si>
    <t>Archivist (Cert)</t>
  </si>
  <si>
    <t>History(Cert)</t>
  </si>
  <si>
    <t>Survey Research (Cert)</t>
  </si>
  <si>
    <t>Molecular, Cellular and Organismal</t>
  </si>
  <si>
    <t>Education Research</t>
  </si>
  <si>
    <t>Management Information Systems</t>
  </si>
  <si>
    <t>Organizations and Social Change</t>
  </si>
  <si>
    <t>MSA-AF</t>
  </si>
  <si>
    <t>Professional MBA</t>
  </si>
  <si>
    <t>MSF</t>
  </si>
  <si>
    <t>Contemporary Marketing</t>
  </si>
  <si>
    <t>Exercise &amp; Health Sciences(PhD)</t>
  </si>
  <si>
    <t>BS-PhD Health Policy</t>
  </si>
  <si>
    <t>Adult/Gerontological Nurs Prac</t>
  </si>
  <si>
    <t>Adult/Gerontological Acute Care Clinical Burse Specialist</t>
  </si>
  <si>
    <t>Family Nurse Practitioner</t>
  </si>
  <si>
    <t>Adult Health Clinical Nurse Specialist</t>
  </si>
  <si>
    <t>Counseling and School Psych (PhD)</t>
  </si>
  <si>
    <t>Early Childhood Education and Care (PhD)</t>
  </si>
  <si>
    <t>Leadership, Policy and Finance</t>
  </si>
  <si>
    <t>Learning and Teaching</t>
  </si>
  <si>
    <t>Urban, Multilingual and Global Contexts</t>
  </si>
  <si>
    <t>Urban Education, Leadership, and Policy studies (EdD)</t>
  </si>
  <si>
    <t>Urban Education, Leadership, and Policy studies (PhD)</t>
  </si>
  <si>
    <t>Marriage and Family Therapy</t>
  </si>
  <si>
    <t>Mental Health Counseling</t>
  </si>
  <si>
    <t>Rehabilitation Counseling</t>
  </si>
  <si>
    <t>Boston Teacher Residency-Middle Secondary</t>
  </si>
  <si>
    <t>Early Childhood Education</t>
  </si>
  <si>
    <t>Initial Licensure Elementary Education</t>
  </si>
  <si>
    <t>Initial Licensure Middle/Secondary</t>
  </si>
  <si>
    <t>Learning, Teaching, and Educational Transformation (Non-Licensure)</t>
  </si>
  <si>
    <t>Online Students</t>
  </si>
  <si>
    <t>Transitions Leadership</t>
  </si>
  <si>
    <t>Teach Social Studies &amp; History to English Language Learner</t>
  </si>
  <si>
    <t>College of Public &amp; Community Service</t>
  </si>
  <si>
    <t>Global Governance and Human Security</t>
  </si>
  <si>
    <t>Gender, Ldrship and Public Pol</t>
  </si>
  <si>
    <t>Municipal Managers</t>
  </si>
  <si>
    <t>Post Masters Track</t>
  </si>
  <si>
    <t>Global Inclusion &amp; Social Devel (MA)</t>
  </si>
  <si>
    <t>Rehabilitation Counseling Certificate</t>
  </si>
  <si>
    <t>Crit &amp; Creat Thinking (Cert)</t>
  </si>
  <si>
    <t>Global Post Disaster Studies</t>
  </si>
  <si>
    <t>Environmental Science (PhD)</t>
  </si>
  <si>
    <t>Environmental Earth &amp; Ocean Sc.</t>
  </si>
  <si>
    <t>Marine Science &amp;Tech(PhD)</t>
  </si>
  <si>
    <t>Coast&amp;Ocean Adm,Sci&amp;Tech</t>
  </si>
  <si>
    <t>Geographic Info System (Cert)</t>
  </si>
  <si>
    <t>Graduate Admissions by Program - Fall 2015</t>
  </si>
  <si>
    <t>No Track</t>
  </si>
  <si>
    <t>Molecular, Cell and Organ Biol</t>
  </si>
  <si>
    <t>Environmental Earth &amp; Ocean Sc</t>
  </si>
  <si>
    <t>A/G Acute Care Clin Nur Spec</t>
  </si>
  <si>
    <t>Education, Leadership, and Policy studies (EdD)</t>
  </si>
  <si>
    <t>Education, Leadership, and Policy studies (PhD)</t>
  </si>
  <si>
    <t>Teacher</t>
  </si>
  <si>
    <t>Teach Social Studies &amp; Hist toEnglish Lang Learner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</si>
</sst>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;\-#,##0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9"/>
      <color rgb="FF000000"/>
      <name val="Arial"/>
      <family val="2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0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left" vertical="top"/>
    </xf>
    <xf numFmtId="0" fontId="4" fillId="0" borderId="0" xfId="0" quotePrefix="1" applyFont="1" applyAlignment="1">
      <alignment vertical="top"/>
    </xf>
    <xf numFmtId="0" fontId="5" fillId="0" borderId="0" xfId="0" quotePrefix="1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 vertical="top"/>
    </xf>
    <xf numFmtId="0" fontId="8" fillId="0" borderId="0" xfId="0" quotePrefix="1" applyFont="1" applyAlignment="1">
      <alignment horizontal="left" vertical="top"/>
    </xf>
    <xf numFmtId="0" fontId="7" fillId="0" borderId="0" xfId="0" quotePrefix="1" applyFont="1" applyAlignment="1">
      <alignment vertical="top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wrapText="1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8" fillId="0" borderId="0" xfId="0" applyFont="1"/>
    <xf numFmtId="0" fontId="5" fillId="0" borderId="2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9" fillId="0" borderId="0" xfId="0" quotePrefix="1" applyFont="1" applyAlignment="1">
      <alignment horizontal="right" vertical="top"/>
    </xf>
    <xf numFmtId="165" fontId="9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left" vertical="top" wrapText="1"/>
    </xf>
    <xf numFmtId="0" fontId="5" fillId="0" borderId="0" xfId="0" quotePrefix="1" applyFont="1" applyAlignment="1">
      <alignment vertical="top"/>
    </xf>
    <xf numFmtId="0" fontId="4" fillId="0" borderId="0" xfId="0" quotePrefix="1" applyFont="1" applyAlignment="1">
      <alignment horizontal="right" vertical="top"/>
    </xf>
    <xf numFmtId="0" fontId="8" fillId="0" borderId="0" xfId="0" quotePrefix="1" applyFont="1" applyAlignment="1">
      <alignment horizontal="left" vertical="top" wrapText="1"/>
    </xf>
    <xf numFmtId="165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top"/>
    </xf>
    <xf numFmtId="0" fontId="4" fillId="0" borderId="0" xfId="0" quotePrefix="1" applyFont="1" applyAlignment="1">
      <alignment horizontal="center" vertical="top"/>
    </xf>
    <xf numFmtId="165" fontId="5" fillId="0" borderId="3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quotePrefix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3" fontId="8" fillId="0" borderId="0" xfId="0" applyNumberFormat="1" applyFont="1" applyAlignment="1">
      <alignment horizontal="center" vertical="center"/>
    </xf>
    <xf numFmtId="0" fontId="12" fillId="0" borderId="0" xfId="0" applyFont="1"/>
    <xf numFmtId="0" fontId="9" fillId="0" borderId="0" xfId="0" quotePrefix="1" applyFont="1" applyAlignment="1">
      <alignment horizontal="left" vertical="top"/>
    </xf>
    <xf numFmtId="0" fontId="3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0" xfId="0" applyFont="1"/>
    <xf numFmtId="49" fontId="5" fillId="0" borderId="0" xfId="2" applyNumberFormat="1" applyFont="1" applyFill="1" applyBorder="1"/>
    <xf numFmtId="164" fontId="9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left" vertical="top"/>
    </xf>
    <xf numFmtId="165" fontId="4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7" fillId="0" borderId="0" xfId="2" applyNumberFormat="1" applyFont="1" applyFill="1" applyBorder="1" applyAlignment="1"/>
    <xf numFmtId="164" fontId="4" fillId="0" borderId="3" xfId="0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wrapText="1"/>
    </xf>
    <xf numFmtId="49" fontId="7" fillId="0" borderId="0" xfId="1" applyNumberFormat="1" applyFont="1"/>
    <xf numFmtId="49" fontId="11" fillId="0" borderId="0" xfId="1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1" fillId="0" borderId="0" xfId="1" applyFont="1"/>
    <xf numFmtId="0" fontId="8" fillId="0" borderId="0" xfId="0" applyFont="1" applyAlignment="1">
      <alignment horizontal="left"/>
    </xf>
    <xf numFmtId="0" fontId="9" fillId="0" borderId="0" xfId="0" quotePrefix="1" applyFont="1" applyAlignment="1">
      <alignment horizontal="righ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3" fontId="14" fillId="0" borderId="0" xfId="0" applyNumberFormat="1" applyFont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quotePrefix="1" applyFont="1" applyBorder="1" applyAlignment="1">
      <alignment horizontal="center" wrapText="1"/>
    </xf>
    <xf numFmtId="0" fontId="7" fillId="0" borderId="1" xfId="0" quotePrefix="1" applyFont="1" applyBorder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9" fontId="5" fillId="0" borderId="0" xfId="3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2" xfId="3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quotePrefix="1" applyFont="1" applyAlignment="1">
      <alignment horizontal="center" wrapText="1"/>
    </xf>
    <xf numFmtId="0" fontId="19" fillId="0" borderId="0" xfId="0" quotePrefix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" fillId="0" borderId="0" xfId="0" applyFont="1"/>
    <xf numFmtId="164" fontId="21" fillId="0" borderId="0" xfId="0" applyNumberFormat="1" applyFont="1" applyAlignment="1">
      <alignment horizontal="center" vertical="center"/>
    </xf>
    <xf numFmtId="0" fontId="20" fillId="0" borderId="0" xfId="0" quotePrefix="1" applyFont="1" applyAlignment="1">
      <alignment horizontal="center" wrapText="1"/>
    </xf>
    <xf numFmtId="0" fontId="20" fillId="0" borderId="0" xfId="0" quotePrefix="1" applyFont="1" applyAlignment="1">
      <alignment horizontal="center"/>
    </xf>
    <xf numFmtId="0" fontId="19" fillId="0" borderId="0" xfId="0" quotePrefix="1" applyFont="1" applyAlignment="1">
      <alignment horizontal="left" vertical="top"/>
    </xf>
    <xf numFmtId="0" fontId="19" fillId="0" borderId="0" xfId="0" quotePrefix="1" applyFont="1" applyAlignment="1">
      <alignment horizontal="left" vertical="top" wrapText="1"/>
    </xf>
    <xf numFmtId="0" fontId="20" fillId="0" borderId="0" xfId="0" quotePrefix="1" applyFont="1" applyAlignment="1">
      <alignment horizontal="left" vertical="top"/>
    </xf>
    <xf numFmtId="3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0" fillId="0" borderId="2" xfId="0" quotePrefix="1" applyFont="1" applyBorder="1" applyAlignment="1">
      <alignment horizontal="left" vertical="top"/>
    </xf>
    <xf numFmtId="164" fontId="20" fillId="0" borderId="2" xfId="0" applyNumberFormat="1" applyFont="1" applyBorder="1" applyAlignment="1">
      <alignment horizontal="center" vertical="center"/>
    </xf>
    <xf numFmtId="0" fontId="22" fillId="0" borderId="0" xfId="0" quotePrefix="1" applyFont="1" applyAlignment="1">
      <alignment vertical="top"/>
    </xf>
    <xf numFmtId="164" fontId="19" fillId="0" borderId="2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2" fillId="0" borderId="0" xfId="0" quotePrefix="1" applyFont="1" applyAlignment="1">
      <alignment horizontal="left" vertical="top"/>
    </xf>
    <xf numFmtId="0" fontId="23" fillId="0" borderId="0" xfId="0" quotePrefix="1" applyFont="1" applyAlignment="1">
      <alignment horizontal="left" vertical="top"/>
    </xf>
    <xf numFmtId="164" fontId="1" fillId="0" borderId="0" xfId="3" applyNumberFormat="1" applyFont="1" applyBorder="1" applyAlignment="1">
      <alignment horizontal="center"/>
    </xf>
    <xf numFmtId="37" fontId="16" fillId="0" borderId="0" xfId="0" applyNumberFormat="1" applyFont="1" applyAlignment="1">
      <alignment horizontal="center" vertical="center"/>
    </xf>
    <xf numFmtId="0" fontId="24" fillId="0" borderId="0" xfId="0" quotePrefix="1" applyFont="1" applyAlignment="1">
      <alignment vertical="top"/>
    </xf>
  </cellXfs>
  <cellStyles count="4">
    <cellStyle name="Normal" xfId="0" builtinId="0"/>
    <cellStyle name="Normal_Enrollment 2000" xfId="1" xr:uid="{00000000-0005-0000-0000-000001000000}"/>
    <cellStyle name="Normal_Enrollment_Table24 2001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3"/>
  <sheetViews>
    <sheetView zoomScaleNormal="100" workbookViewId="0">
      <selection activeCell="I25" sqref="I25"/>
    </sheetView>
  </sheetViews>
  <sheetFormatPr defaultRowHeight="15.6" x14ac:dyDescent="0.6"/>
  <cols>
    <col min="1" max="1" width="33" style="27" customWidth="1"/>
    <col min="2" max="2" width="13.25" style="20" customWidth="1"/>
    <col min="3" max="3" width="9.09765625" style="20" customWidth="1"/>
    <col min="4" max="4" width="7.25" style="20" customWidth="1"/>
    <col min="5" max="5" width="8.84765625" style="20" customWidth="1"/>
    <col min="6" max="6" width="7.59765625" style="20" customWidth="1"/>
  </cols>
  <sheetData>
    <row r="1" spans="1:6" ht="18.3" x14ac:dyDescent="0.7">
      <c r="A1" s="22" t="s">
        <v>0</v>
      </c>
    </row>
    <row r="2" spans="1:6" ht="29.4" thickBot="1" x14ac:dyDescent="0.65">
      <c r="A2" s="24"/>
      <c r="B2" s="24" t="s">
        <v>1</v>
      </c>
      <c r="C2" s="24" t="s">
        <v>2</v>
      </c>
      <c r="D2" s="24" t="s">
        <v>3</v>
      </c>
      <c r="E2" s="21" t="s">
        <v>4</v>
      </c>
      <c r="F2" s="24" t="s">
        <v>5</v>
      </c>
    </row>
    <row r="3" spans="1:6" x14ac:dyDescent="0.6">
      <c r="A3" s="56" t="s">
        <v>6</v>
      </c>
      <c r="B3" s="25"/>
      <c r="C3" s="25"/>
      <c r="D3" s="25"/>
      <c r="E3" s="25"/>
      <c r="F3" s="25"/>
    </row>
    <row r="4" spans="1:6" x14ac:dyDescent="0.6">
      <c r="A4" s="2" t="s">
        <v>7</v>
      </c>
      <c r="B4" s="26">
        <v>338</v>
      </c>
      <c r="C4" s="26">
        <v>9</v>
      </c>
      <c r="D4" s="14">
        <f>C4/B4</f>
        <v>2.6627218934911243E-2</v>
      </c>
      <c r="E4" s="26">
        <v>8</v>
      </c>
      <c r="F4" s="14">
        <f t="shared" ref="F4:F26" si="0">E4/C4</f>
        <v>0.88888888888888884</v>
      </c>
    </row>
    <row r="5" spans="1:6" x14ac:dyDescent="0.6">
      <c r="A5" s="2" t="s">
        <v>8</v>
      </c>
      <c r="B5" s="26">
        <v>27</v>
      </c>
      <c r="C5" s="26">
        <v>9</v>
      </c>
      <c r="D5" s="14">
        <f t="shared" ref="D5:D72" si="1">C5/B5</f>
        <v>0.33333333333333331</v>
      </c>
      <c r="E5" s="26">
        <v>4</v>
      </c>
      <c r="F5" s="14">
        <f t="shared" si="0"/>
        <v>0.44444444444444442</v>
      </c>
    </row>
    <row r="6" spans="1:6" x14ac:dyDescent="0.6">
      <c r="A6" s="2" t="s">
        <v>9</v>
      </c>
      <c r="B6" s="26">
        <v>33</v>
      </c>
      <c r="C6" s="26">
        <v>17</v>
      </c>
      <c r="D6" s="14">
        <f t="shared" si="1"/>
        <v>0.51515151515151514</v>
      </c>
      <c r="E6" s="26">
        <v>7</v>
      </c>
      <c r="F6" s="14">
        <f t="shared" si="0"/>
        <v>0.41176470588235292</v>
      </c>
    </row>
    <row r="7" spans="1:6" x14ac:dyDescent="0.6">
      <c r="A7" s="40" t="s">
        <v>10</v>
      </c>
      <c r="B7" s="42">
        <f>SUM(B4:B6)</f>
        <v>398</v>
      </c>
      <c r="C7" s="42">
        <f>SUM(C4:C6)</f>
        <v>35</v>
      </c>
      <c r="D7" s="39">
        <f t="shared" si="1"/>
        <v>8.7939698492462318E-2</v>
      </c>
      <c r="E7" s="42">
        <f>SUM(E4:E6)</f>
        <v>19</v>
      </c>
      <c r="F7" s="39">
        <f t="shared" si="0"/>
        <v>0.54285714285714282</v>
      </c>
    </row>
    <row r="8" spans="1:6" x14ac:dyDescent="0.6">
      <c r="A8" s="2" t="s">
        <v>11</v>
      </c>
      <c r="B8" s="26">
        <v>8</v>
      </c>
      <c r="C8" s="26">
        <v>8</v>
      </c>
      <c r="D8" s="14">
        <f t="shared" si="1"/>
        <v>1</v>
      </c>
      <c r="E8" s="26">
        <v>4</v>
      </c>
      <c r="F8" s="14">
        <f t="shared" si="0"/>
        <v>0.5</v>
      </c>
    </row>
    <row r="9" spans="1:6" x14ac:dyDescent="0.6">
      <c r="A9" s="2" t="s">
        <v>12</v>
      </c>
      <c r="B9" s="26">
        <v>24</v>
      </c>
      <c r="C9" s="26">
        <v>20</v>
      </c>
      <c r="D9" s="14">
        <f t="shared" si="1"/>
        <v>0.83333333333333337</v>
      </c>
      <c r="E9" s="26">
        <v>10</v>
      </c>
      <c r="F9" s="14">
        <f t="shared" si="0"/>
        <v>0.5</v>
      </c>
    </row>
    <row r="10" spans="1:6" x14ac:dyDescent="0.6">
      <c r="A10" s="2" t="s">
        <v>13</v>
      </c>
      <c r="B10" s="26">
        <v>84</v>
      </c>
      <c r="C10" s="26">
        <v>48</v>
      </c>
      <c r="D10" s="14">
        <f t="shared" si="1"/>
        <v>0.5714285714285714</v>
      </c>
      <c r="E10" s="26">
        <v>32</v>
      </c>
      <c r="F10" s="14">
        <f t="shared" si="0"/>
        <v>0.66666666666666663</v>
      </c>
    </row>
    <row r="11" spans="1:6" x14ac:dyDescent="0.6">
      <c r="A11" s="2" t="s">
        <v>14</v>
      </c>
      <c r="B11" s="26">
        <v>18</v>
      </c>
      <c r="C11" s="26">
        <v>14</v>
      </c>
      <c r="D11" s="14">
        <f t="shared" si="1"/>
        <v>0.77777777777777779</v>
      </c>
      <c r="E11" s="26">
        <v>7</v>
      </c>
      <c r="F11" s="14">
        <f t="shared" si="0"/>
        <v>0.5</v>
      </c>
    </row>
    <row r="12" spans="1:6" x14ac:dyDescent="0.6">
      <c r="A12" s="2" t="s">
        <v>15</v>
      </c>
      <c r="B12" s="26">
        <v>84</v>
      </c>
      <c r="C12" s="26">
        <v>25</v>
      </c>
      <c r="D12" s="14">
        <f t="shared" si="1"/>
        <v>0.29761904761904762</v>
      </c>
      <c r="E12" s="26">
        <v>10</v>
      </c>
      <c r="F12" s="14">
        <f t="shared" si="0"/>
        <v>0.4</v>
      </c>
    </row>
    <row r="13" spans="1:6" x14ac:dyDescent="0.6">
      <c r="A13" s="2" t="s">
        <v>16</v>
      </c>
      <c r="B13" s="26">
        <v>52</v>
      </c>
      <c r="C13" s="26">
        <v>43</v>
      </c>
      <c r="D13" s="14">
        <f t="shared" si="1"/>
        <v>0.82692307692307687</v>
      </c>
      <c r="E13" s="26">
        <v>25</v>
      </c>
      <c r="F13" s="14">
        <f t="shared" si="0"/>
        <v>0.58139534883720934</v>
      </c>
    </row>
    <row r="14" spans="1:6" x14ac:dyDescent="0.6">
      <c r="A14" s="2" t="s">
        <v>17</v>
      </c>
      <c r="B14" s="26">
        <v>31</v>
      </c>
      <c r="C14" s="26">
        <v>17</v>
      </c>
      <c r="D14" s="14">
        <f t="shared" si="1"/>
        <v>0.54838709677419351</v>
      </c>
      <c r="E14" s="26">
        <v>9</v>
      </c>
      <c r="F14" s="14">
        <f t="shared" si="0"/>
        <v>0.52941176470588236</v>
      </c>
    </row>
    <row r="15" spans="1:6" x14ac:dyDescent="0.6">
      <c r="A15" s="2" t="s">
        <v>18</v>
      </c>
      <c r="B15" s="26">
        <v>40</v>
      </c>
      <c r="C15" s="26">
        <v>34</v>
      </c>
      <c r="D15" s="14">
        <f>C15/B15</f>
        <v>0.85</v>
      </c>
      <c r="E15" s="26">
        <v>16</v>
      </c>
      <c r="F15" s="14">
        <f t="shared" si="0"/>
        <v>0.47058823529411764</v>
      </c>
    </row>
    <row r="16" spans="1:6" x14ac:dyDescent="0.6">
      <c r="A16" s="28" t="s">
        <v>19</v>
      </c>
      <c r="B16" s="29">
        <v>9</v>
      </c>
      <c r="C16" s="29">
        <v>7</v>
      </c>
      <c r="D16" s="57">
        <f t="shared" si="1"/>
        <v>0.77777777777777779</v>
      </c>
      <c r="E16" s="29">
        <v>2</v>
      </c>
      <c r="F16" s="57">
        <f t="shared" si="0"/>
        <v>0.2857142857142857</v>
      </c>
    </row>
    <row r="17" spans="1:6" x14ac:dyDescent="0.6">
      <c r="A17" s="28" t="s">
        <v>20</v>
      </c>
      <c r="B17" s="29">
        <v>18</v>
      </c>
      <c r="C17" s="29">
        <v>15</v>
      </c>
      <c r="D17" s="57">
        <f t="shared" si="1"/>
        <v>0.83333333333333337</v>
      </c>
      <c r="E17" s="29">
        <v>7</v>
      </c>
      <c r="F17" s="57">
        <f t="shared" si="0"/>
        <v>0.46666666666666667</v>
      </c>
    </row>
    <row r="18" spans="1:6" x14ac:dyDescent="0.6">
      <c r="A18" s="28" t="s">
        <v>21</v>
      </c>
      <c r="B18" s="29">
        <v>12</v>
      </c>
      <c r="C18" s="29">
        <v>11</v>
      </c>
      <c r="D18" s="57">
        <f t="shared" si="1"/>
        <v>0.91666666666666663</v>
      </c>
      <c r="E18" s="29">
        <v>6</v>
      </c>
      <c r="F18" s="57">
        <f t="shared" si="0"/>
        <v>0.54545454545454541</v>
      </c>
    </row>
    <row r="19" spans="1:6" x14ac:dyDescent="0.6">
      <c r="A19" s="28" t="s">
        <v>22</v>
      </c>
      <c r="B19" s="29">
        <v>1</v>
      </c>
      <c r="C19" s="29">
        <v>1</v>
      </c>
      <c r="D19" s="57">
        <f t="shared" si="1"/>
        <v>1</v>
      </c>
      <c r="E19" s="29">
        <v>1</v>
      </c>
      <c r="F19" s="57">
        <f t="shared" si="0"/>
        <v>1</v>
      </c>
    </row>
    <row r="20" spans="1:6" x14ac:dyDescent="0.6">
      <c r="A20" s="2" t="s">
        <v>23</v>
      </c>
      <c r="B20" s="26">
        <f>SUM(B21:B23)</f>
        <v>9</v>
      </c>
      <c r="C20" s="26">
        <f>SUM(C21:C23)</f>
        <v>9</v>
      </c>
      <c r="D20" s="14">
        <f>C20/B20</f>
        <v>1</v>
      </c>
      <c r="E20" s="26">
        <f>SUM(E21:E23)</f>
        <v>6</v>
      </c>
      <c r="F20" s="14">
        <f t="shared" si="0"/>
        <v>0.66666666666666663</v>
      </c>
    </row>
    <row r="21" spans="1:6" x14ac:dyDescent="0.6">
      <c r="A21" s="28" t="s">
        <v>24</v>
      </c>
      <c r="B21" s="29">
        <v>1</v>
      </c>
      <c r="C21" s="29">
        <v>1</v>
      </c>
      <c r="D21" s="57">
        <f t="shared" si="1"/>
        <v>1</v>
      </c>
      <c r="E21" s="29">
        <v>1</v>
      </c>
      <c r="F21" s="57">
        <f t="shared" si="0"/>
        <v>1</v>
      </c>
    </row>
    <row r="22" spans="1:6" x14ac:dyDescent="0.6">
      <c r="A22" s="28" t="s">
        <v>25</v>
      </c>
      <c r="B22" s="29">
        <v>3</v>
      </c>
      <c r="C22" s="29">
        <v>3</v>
      </c>
      <c r="D22" s="57">
        <f t="shared" si="1"/>
        <v>1</v>
      </c>
      <c r="E22" s="29">
        <v>3</v>
      </c>
      <c r="F22" s="57">
        <f t="shared" si="0"/>
        <v>1</v>
      </c>
    </row>
    <row r="23" spans="1:6" x14ac:dyDescent="0.6">
      <c r="A23" s="28" t="s">
        <v>26</v>
      </c>
      <c r="B23" s="29">
        <v>5</v>
      </c>
      <c r="C23" s="29">
        <v>5</v>
      </c>
      <c r="D23" s="57">
        <f t="shared" si="1"/>
        <v>1</v>
      </c>
      <c r="E23" s="29">
        <v>2</v>
      </c>
      <c r="F23" s="57">
        <f t="shared" si="0"/>
        <v>0.4</v>
      </c>
    </row>
    <row r="24" spans="1:6" x14ac:dyDescent="0.6">
      <c r="A24" s="40" t="s">
        <v>27</v>
      </c>
      <c r="B24" s="42">
        <f>B8+B9+B10+B11+B12+B13+B14+B15+B20</f>
        <v>350</v>
      </c>
      <c r="C24" s="42">
        <f>C8+C9+C10+C11+C12+C13+C14+C15+C20</f>
        <v>218</v>
      </c>
      <c r="D24" s="39">
        <f t="shared" si="1"/>
        <v>0.62285714285714289</v>
      </c>
      <c r="E24" s="42">
        <f>E8+E9+E10+E11+E12+E13+E14+E15+E20</f>
        <v>119</v>
      </c>
      <c r="F24" s="39">
        <f t="shared" si="0"/>
        <v>0.54587155963302747</v>
      </c>
    </row>
    <row r="25" spans="1:6" x14ac:dyDescent="0.6">
      <c r="A25" s="2" t="s">
        <v>28</v>
      </c>
      <c r="B25" s="26">
        <v>1</v>
      </c>
      <c r="C25" s="26">
        <v>1</v>
      </c>
      <c r="D25" s="14">
        <f t="shared" si="1"/>
        <v>1</v>
      </c>
      <c r="E25" s="26">
        <v>1</v>
      </c>
      <c r="F25" s="14">
        <f t="shared" si="0"/>
        <v>1</v>
      </c>
    </row>
    <row r="26" spans="1:6" x14ac:dyDescent="0.6">
      <c r="A26" s="2" t="s">
        <v>29</v>
      </c>
      <c r="B26" s="26">
        <v>7</v>
      </c>
      <c r="C26" s="26">
        <v>3</v>
      </c>
      <c r="D26" s="14">
        <f t="shared" si="1"/>
        <v>0.42857142857142855</v>
      </c>
      <c r="E26" s="26">
        <v>1</v>
      </c>
      <c r="F26" s="14">
        <f t="shared" si="0"/>
        <v>0.33333333333333331</v>
      </c>
    </row>
    <row r="27" spans="1:6" x14ac:dyDescent="0.6">
      <c r="A27" s="2" t="s">
        <v>30</v>
      </c>
      <c r="B27" s="26">
        <v>1</v>
      </c>
      <c r="C27" s="26">
        <v>0</v>
      </c>
      <c r="D27" s="14">
        <f t="shared" si="1"/>
        <v>0</v>
      </c>
      <c r="E27" s="26">
        <v>0</v>
      </c>
      <c r="F27" s="14">
        <v>0</v>
      </c>
    </row>
    <row r="28" spans="1:6" x14ac:dyDescent="0.6">
      <c r="A28" s="2" t="s">
        <v>31</v>
      </c>
      <c r="B28" s="26">
        <v>0</v>
      </c>
      <c r="C28" s="26">
        <v>0</v>
      </c>
      <c r="D28" s="14">
        <v>0</v>
      </c>
      <c r="E28" s="26">
        <v>0</v>
      </c>
      <c r="F28" s="14">
        <v>0</v>
      </c>
    </row>
    <row r="29" spans="1:6" x14ac:dyDescent="0.6">
      <c r="A29" s="40" t="s">
        <v>32</v>
      </c>
      <c r="B29" s="42">
        <v>9</v>
      </c>
      <c r="C29" s="42">
        <v>4</v>
      </c>
      <c r="D29" s="39">
        <f t="shared" si="1"/>
        <v>0.44444444444444442</v>
      </c>
      <c r="E29" s="42">
        <f>SUM(E25:E28)</f>
        <v>2</v>
      </c>
      <c r="F29" s="39">
        <f>E29/C29</f>
        <v>0.5</v>
      </c>
    </row>
    <row r="30" spans="1:6" x14ac:dyDescent="0.6">
      <c r="A30" s="8" t="s">
        <v>33</v>
      </c>
      <c r="B30" s="31">
        <f>B7+B24+B29</f>
        <v>757</v>
      </c>
      <c r="C30" s="31">
        <f>C7+C24+C29</f>
        <v>257</v>
      </c>
      <c r="D30" s="19">
        <f t="shared" si="1"/>
        <v>0.33949801849405548</v>
      </c>
      <c r="E30" s="31">
        <f>E7+E24+E29</f>
        <v>140</v>
      </c>
      <c r="F30" s="19">
        <f>E30/C30</f>
        <v>0.54474708171206221</v>
      </c>
    </row>
    <row r="31" spans="1:6" x14ac:dyDescent="0.6">
      <c r="A31" s="61" t="s">
        <v>34</v>
      </c>
      <c r="B31" s="31"/>
      <c r="C31" s="31"/>
      <c r="D31" s="19"/>
      <c r="E31" s="31"/>
      <c r="F31" s="19"/>
    </row>
    <row r="32" spans="1:6" x14ac:dyDescent="0.6">
      <c r="A32" s="2" t="s">
        <v>35</v>
      </c>
      <c r="B32" s="26">
        <v>57</v>
      </c>
      <c r="C32" s="26">
        <v>16</v>
      </c>
      <c r="D32" s="14">
        <f>C32/B32</f>
        <v>0.2807017543859649</v>
      </c>
      <c r="E32" s="26">
        <v>8</v>
      </c>
      <c r="F32" s="14">
        <f t="shared" ref="F32:F45" si="2">E32/C32</f>
        <v>0.5</v>
      </c>
    </row>
    <row r="33" spans="1:6" x14ac:dyDescent="0.6">
      <c r="A33" s="28" t="s">
        <v>36</v>
      </c>
      <c r="B33" s="29">
        <v>21</v>
      </c>
      <c r="C33" s="29">
        <v>3</v>
      </c>
      <c r="D33" s="57">
        <f t="shared" si="1"/>
        <v>0.14285714285714285</v>
      </c>
      <c r="E33" s="29">
        <v>2</v>
      </c>
      <c r="F33" s="57">
        <f t="shared" si="2"/>
        <v>0.66666666666666663</v>
      </c>
    </row>
    <row r="34" spans="1:6" x14ac:dyDescent="0.6">
      <c r="A34" s="28" t="s">
        <v>37</v>
      </c>
      <c r="B34" s="29">
        <v>36</v>
      </c>
      <c r="C34" s="29">
        <v>13</v>
      </c>
      <c r="D34" s="57">
        <f t="shared" si="1"/>
        <v>0.3611111111111111</v>
      </c>
      <c r="E34" s="29">
        <v>6</v>
      </c>
      <c r="F34" s="57">
        <f t="shared" si="2"/>
        <v>0.46153846153846156</v>
      </c>
    </row>
    <row r="35" spans="1:6" x14ac:dyDescent="0.6">
      <c r="A35" s="2" t="s">
        <v>38</v>
      </c>
      <c r="B35" s="26">
        <v>8</v>
      </c>
      <c r="C35" s="26">
        <v>0</v>
      </c>
      <c r="D35" s="14">
        <f t="shared" si="1"/>
        <v>0</v>
      </c>
      <c r="E35" s="26">
        <v>0</v>
      </c>
      <c r="F35" s="14" t="e">
        <f t="shared" si="2"/>
        <v>#DIV/0!</v>
      </c>
    </row>
    <row r="36" spans="1:6" x14ac:dyDescent="0.6">
      <c r="A36" s="2" t="s">
        <v>39</v>
      </c>
      <c r="B36" s="26">
        <v>33</v>
      </c>
      <c r="C36" s="26">
        <v>19</v>
      </c>
      <c r="D36" s="14">
        <f>C36/B36</f>
        <v>0.5757575757575758</v>
      </c>
      <c r="E36" s="26">
        <v>5</v>
      </c>
      <c r="F36" s="14">
        <f t="shared" si="2"/>
        <v>0.26315789473684209</v>
      </c>
    </row>
    <row r="37" spans="1:6" x14ac:dyDescent="0.6">
      <c r="A37" s="28" t="s">
        <v>40</v>
      </c>
      <c r="B37" s="29">
        <v>4</v>
      </c>
      <c r="C37" s="29">
        <v>3</v>
      </c>
      <c r="D37" s="57">
        <f t="shared" si="1"/>
        <v>0.75</v>
      </c>
      <c r="E37" s="29">
        <v>1</v>
      </c>
      <c r="F37" s="57">
        <f t="shared" si="2"/>
        <v>0.33333333333333331</v>
      </c>
    </row>
    <row r="38" spans="1:6" x14ac:dyDescent="0.6">
      <c r="A38" s="28" t="s">
        <v>41</v>
      </c>
      <c r="B38" s="29">
        <v>9</v>
      </c>
      <c r="C38" s="29">
        <v>6</v>
      </c>
      <c r="D38" s="57">
        <f t="shared" si="1"/>
        <v>0.66666666666666663</v>
      </c>
      <c r="E38" s="29">
        <v>1</v>
      </c>
      <c r="F38" s="57">
        <f t="shared" si="2"/>
        <v>0.16666666666666666</v>
      </c>
    </row>
    <row r="39" spans="1:6" x14ac:dyDescent="0.6">
      <c r="A39" s="28" t="s">
        <v>42</v>
      </c>
      <c r="B39" s="29">
        <v>4</v>
      </c>
      <c r="C39" s="29">
        <v>2</v>
      </c>
      <c r="D39" s="57">
        <f t="shared" si="1"/>
        <v>0.5</v>
      </c>
      <c r="E39" s="29">
        <v>0</v>
      </c>
      <c r="F39" s="57">
        <f t="shared" si="2"/>
        <v>0</v>
      </c>
    </row>
    <row r="40" spans="1:6" x14ac:dyDescent="0.6">
      <c r="A40" s="28" t="s">
        <v>43</v>
      </c>
      <c r="B40" s="29">
        <v>10</v>
      </c>
      <c r="C40" s="29">
        <v>5</v>
      </c>
      <c r="D40" s="57">
        <f t="shared" si="1"/>
        <v>0.5</v>
      </c>
      <c r="E40" s="29">
        <v>2</v>
      </c>
      <c r="F40" s="57">
        <f t="shared" si="2"/>
        <v>0.4</v>
      </c>
    </row>
    <row r="41" spans="1:6" x14ac:dyDescent="0.6">
      <c r="A41" s="28" t="s">
        <v>44</v>
      </c>
      <c r="B41" s="29">
        <v>6</v>
      </c>
      <c r="C41" s="29">
        <v>3</v>
      </c>
      <c r="D41" s="57">
        <f t="shared" si="1"/>
        <v>0.5</v>
      </c>
      <c r="E41" s="29">
        <v>1</v>
      </c>
      <c r="F41" s="57">
        <f t="shared" si="2"/>
        <v>0.33333333333333331</v>
      </c>
    </row>
    <row r="42" spans="1:6" x14ac:dyDescent="0.6">
      <c r="A42" s="2" t="s">
        <v>45</v>
      </c>
      <c r="B42" s="26">
        <v>5</v>
      </c>
      <c r="C42" s="26">
        <v>5</v>
      </c>
      <c r="D42" s="14">
        <f t="shared" si="1"/>
        <v>1</v>
      </c>
      <c r="E42" s="26">
        <v>4</v>
      </c>
      <c r="F42" s="14">
        <f t="shared" si="2"/>
        <v>0.8</v>
      </c>
    </row>
    <row r="43" spans="1:6" x14ac:dyDescent="0.6">
      <c r="A43" s="2" t="s">
        <v>46</v>
      </c>
      <c r="B43" s="26">
        <v>10</v>
      </c>
      <c r="C43" s="26">
        <v>8</v>
      </c>
      <c r="D43" s="14">
        <f>C43/B43</f>
        <v>0.8</v>
      </c>
      <c r="E43" s="26">
        <v>5</v>
      </c>
      <c r="F43" s="14">
        <f t="shared" si="2"/>
        <v>0.625</v>
      </c>
    </row>
    <row r="44" spans="1:6" x14ac:dyDescent="0.6">
      <c r="A44" s="28" t="s">
        <v>47</v>
      </c>
      <c r="B44" s="29">
        <v>1</v>
      </c>
      <c r="C44" s="29">
        <v>1</v>
      </c>
      <c r="D44" s="57">
        <f t="shared" si="1"/>
        <v>1</v>
      </c>
      <c r="E44" s="29">
        <v>1</v>
      </c>
      <c r="F44" s="57">
        <f t="shared" si="2"/>
        <v>1</v>
      </c>
    </row>
    <row r="45" spans="1:6" x14ac:dyDescent="0.6">
      <c r="A45" s="28" t="s">
        <v>48</v>
      </c>
      <c r="B45" s="29">
        <v>9</v>
      </c>
      <c r="C45" s="29">
        <v>7</v>
      </c>
      <c r="D45" s="57">
        <f t="shared" si="1"/>
        <v>0.77777777777777779</v>
      </c>
      <c r="E45" s="29">
        <v>4</v>
      </c>
      <c r="F45" s="57">
        <f t="shared" si="2"/>
        <v>0.5714285714285714</v>
      </c>
    </row>
    <row r="46" spans="1:6" x14ac:dyDescent="0.6">
      <c r="A46" s="5"/>
      <c r="B46" s="55"/>
      <c r="C46" s="55"/>
      <c r="D46" s="55"/>
      <c r="E46" s="55"/>
      <c r="F46" s="55"/>
    </row>
    <row r="47" spans="1:6" x14ac:dyDescent="0.6">
      <c r="A47" s="2" t="s">
        <v>49</v>
      </c>
      <c r="B47" s="26">
        <v>3</v>
      </c>
      <c r="C47" s="26">
        <v>2</v>
      </c>
      <c r="D47" s="14">
        <f t="shared" si="1"/>
        <v>0.66666666666666663</v>
      </c>
      <c r="E47" s="26">
        <v>1</v>
      </c>
      <c r="F47" s="14">
        <f>E47/C47</f>
        <v>0.5</v>
      </c>
    </row>
    <row r="48" spans="1:6" x14ac:dyDescent="0.6">
      <c r="A48" s="40" t="s">
        <v>10</v>
      </c>
      <c r="B48" s="42">
        <f>B32+B35+B36+B42+B43+B47</f>
        <v>116</v>
      </c>
      <c r="C48" s="42">
        <f>C32+C35+C36+C42+C43+C47</f>
        <v>50</v>
      </c>
      <c r="D48" s="39">
        <f t="shared" si="1"/>
        <v>0.43103448275862066</v>
      </c>
      <c r="E48" s="42">
        <f>E32+E35+E36+E42+E43+E47</f>
        <v>23</v>
      </c>
      <c r="F48" s="39">
        <f>E48/C48</f>
        <v>0.46</v>
      </c>
    </row>
    <row r="49" spans="1:6" x14ac:dyDescent="0.6">
      <c r="A49" s="2" t="s">
        <v>50</v>
      </c>
      <c r="B49" s="26">
        <v>14</v>
      </c>
      <c r="C49" s="26">
        <v>8</v>
      </c>
      <c r="D49" s="14">
        <f t="shared" si="1"/>
        <v>0.5714285714285714</v>
      </c>
      <c r="E49" s="26">
        <v>6</v>
      </c>
      <c r="F49" s="14">
        <f>E49/C49</f>
        <v>0.75</v>
      </c>
    </row>
    <row r="50" spans="1:6" x14ac:dyDescent="0.6">
      <c r="A50" s="2" t="s">
        <v>51</v>
      </c>
      <c r="B50" s="26">
        <v>24</v>
      </c>
      <c r="C50" s="26">
        <v>4</v>
      </c>
      <c r="D50" s="14">
        <f t="shared" si="1"/>
        <v>0.16666666666666666</v>
      </c>
      <c r="E50" s="26">
        <v>3</v>
      </c>
      <c r="F50" s="14">
        <f>E50/C50</f>
        <v>0.75</v>
      </c>
    </row>
    <row r="51" spans="1:6" x14ac:dyDescent="0.6">
      <c r="A51" s="2" t="s">
        <v>52</v>
      </c>
      <c r="B51" s="26">
        <v>33</v>
      </c>
      <c r="C51" s="26">
        <v>0</v>
      </c>
      <c r="D51" s="14">
        <f t="shared" si="1"/>
        <v>0</v>
      </c>
      <c r="E51" s="26">
        <v>0</v>
      </c>
      <c r="F51" s="14">
        <v>0</v>
      </c>
    </row>
    <row r="52" spans="1:6" x14ac:dyDescent="0.6">
      <c r="A52" s="2" t="s">
        <v>53</v>
      </c>
      <c r="B52" s="26">
        <v>19</v>
      </c>
      <c r="C52" s="26">
        <v>7</v>
      </c>
      <c r="D52" s="14">
        <f t="shared" si="1"/>
        <v>0.36842105263157893</v>
      </c>
      <c r="E52" s="26">
        <v>4</v>
      </c>
      <c r="F52" s="14">
        <f>E52/C52</f>
        <v>0.5714285714285714</v>
      </c>
    </row>
    <row r="53" spans="1:6" x14ac:dyDescent="0.6">
      <c r="A53" s="2" t="s">
        <v>54</v>
      </c>
      <c r="B53" s="26">
        <f>SUM(B54:B55)</f>
        <v>143</v>
      </c>
      <c r="C53" s="26">
        <f>SUM(C54:C55)</f>
        <v>113</v>
      </c>
      <c r="D53" s="14">
        <f>C53/B53</f>
        <v>0.79020979020979021</v>
      </c>
      <c r="E53" s="26">
        <f>SUM(E54:E55)</f>
        <v>43</v>
      </c>
      <c r="F53" s="14">
        <f>E53/C53</f>
        <v>0.38053097345132741</v>
      </c>
    </row>
    <row r="54" spans="1:6" x14ac:dyDescent="0.6">
      <c r="A54" s="28" t="s">
        <v>47</v>
      </c>
      <c r="B54" s="29">
        <v>143</v>
      </c>
      <c r="C54" s="29">
        <v>113</v>
      </c>
      <c r="D54" s="57">
        <f t="shared" si="1"/>
        <v>0.79020979020979021</v>
      </c>
      <c r="E54" s="29">
        <v>43</v>
      </c>
      <c r="F54" s="57">
        <f>E54/C54</f>
        <v>0.38053097345132741</v>
      </c>
    </row>
    <row r="55" spans="1:6" x14ac:dyDescent="0.6">
      <c r="A55" s="28" t="s">
        <v>55</v>
      </c>
      <c r="B55" s="29">
        <v>0</v>
      </c>
      <c r="C55" s="29">
        <v>0</v>
      </c>
      <c r="D55" s="57">
        <v>0</v>
      </c>
      <c r="E55" s="29">
        <v>0</v>
      </c>
      <c r="F55" s="57">
        <v>0</v>
      </c>
    </row>
    <row r="56" spans="1:6" x14ac:dyDescent="0.6">
      <c r="A56" s="2" t="s">
        <v>56</v>
      </c>
      <c r="B56" s="26">
        <f>SUM(B57:B58)</f>
        <v>15</v>
      </c>
      <c r="C56" s="26">
        <f>SUM(C57:C58)</f>
        <v>6</v>
      </c>
      <c r="D56" s="14">
        <f>C56/B56</f>
        <v>0.4</v>
      </c>
      <c r="E56" s="26">
        <f>SUM(E57:E58)</f>
        <v>5</v>
      </c>
      <c r="F56" s="14">
        <f t="shared" ref="F56:F64" si="3">E56/C56</f>
        <v>0.83333333333333337</v>
      </c>
    </row>
    <row r="57" spans="1:6" x14ac:dyDescent="0.6">
      <c r="A57" s="28" t="s">
        <v>47</v>
      </c>
      <c r="B57" s="29">
        <v>14</v>
      </c>
      <c r="C57" s="29">
        <v>5</v>
      </c>
      <c r="D57" s="57">
        <f t="shared" si="1"/>
        <v>0.35714285714285715</v>
      </c>
      <c r="E57" s="29">
        <v>5</v>
      </c>
      <c r="F57" s="57">
        <f t="shared" si="3"/>
        <v>1</v>
      </c>
    </row>
    <row r="58" spans="1:6" x14ac:dyDescent="0.6">
      <c r="A58" s="28" t="s">
        <v>55</v>
      </c>
      <c r="B58" s="29">
        <v>1</v>
      </c>
      <c r="C58" s="29">
        <v>1</v>
      </c>
      <c r="D58" s="57">
        <f t="shared" si="1"/>
        <v>1</v>
      </c>
      <c r="E58" s="29">
        <v>0</v>
      </c>
      <c r="F58" s="57">
        <f t="shared" si="3"/>
        <v>0</v>
      </c>
    </row>
    <row r="59" spans="1:6" x14ac:dyDescent="0.6">
      <c r="A59" s="2" t="s">
        <v>57</v>
      </c>
      <c r="B59" s="26">
        <v>1</v>
      </c>
      <c r="C59" s="26">
        <v>1</v>
      </c>
      <c r="D59" s="14">
        <f t="shared" si="1"/>
        <v>1</v>
      </c>
      <c r="E59" s="26">
        <v>1</v>
      </c>
      <c r="F59" s="14">
        <f t="shared" si="3"/>
        <v>1</v>
      </c>
    </row>
    <row r="60" spans="1:6" x14ac:dyDescent="0.6">
      <c r="A60" s="40" t="s">
        <v>27</v>
      </c>
      <c r="B60" s="42">
        <f>B49+B50+B51+B52+B53+B56+B59</f>
        <v>249</v>
      </c>
      <c r="C60" s="42">
        <f>C49+C50+C51+C52+C53+C56+C59</f>
        <v>139</v>
      </c>
      <c r="D60" s="39">
        <f t="shared" si="1"/>
        <v>0.55823293172690758</v>
      </c>
      <c r="E60" s="42">
        <f>E49+E50+E51+E52+E53+E56+E59</f>
        <v>62</v>
      </c>
      <c r="F60" s="39">
        <f t="shared" si="3"/>
        <v>0.4460431654676259</v>
      </c>
    </row>
    <row r="61" spans="1:6" x14ac:dyDescent="0.6">
      <c r="A61" s="2" t="s">
        <v>58</v>
      </c>
      <c r="B61" s="26">
        <v>1</v>
      </c>
      <c r="C61" s="26">
        <v>0</v>
      </c>
      <c r="D61" s="14">
        <f t="shared" si="1"/>
        <v>0</v>
      </c>
      <c r="E61" s="26">
        <v>0</v>
      </c>
      <c r="F61" s="14" t="e">
        <f t="shared" si="3"/>
        <v>#DIV/0!</v>
      </c>
    </row>
    <row r="62" spans="1:6" x14ac:dyDescent="0.6">
      <c r="A62" s="2" t="s">
        <v>59</v>
      </c>
      <c r="B62" s="26">
        <v>3</v>
      </c>
      <c r="C62" s="26">
        <v>2</v>
      </c>
      <c r="D62" s="14">
        <f t="shared" si="1"/>
        <v>0.66666666666666663</v>
      </c>
      <c r="E62" s="26">
        <v>0</v>
      </c>
      <c r="F62" s="14">
        <f t="shared" si="3"/>
        <v>0</v>
      </c>
    </row>
    <row r="63" spans="1:6" x14ac:dyDescent="0.6">
      <c r="A63" s="40" t="s">
        <v>32</v>
      </c>
      <c r="B63" s="42">
        <f>SUM(B61:B62)</f>
        <v>4</v>
      </c>
      <c r="C63" s="42">
        <f>SUM(C61:C62)</f>
        <v>2</v>
      </c>
      <c r="D63" s="62">
        <f t="shared" si="1"/>
        <v>0.5</v>
      </c>
      <c r="E63" s="42">
        <f>SUM(E61:E62)</f>
        <v>0</v>
      </c>
      <c r="F63" s="62">
        <f t="shared" si="3"/>
        <v>0</v>
      </c>
    </row>
    <row r="64" spans="1:6" x14ac:dyDescent="0.6">
      <c r="A64" s="8" t="s">
        <v>60</v>
      </c>
      <c r="B64" s="31">
        <f>B48+B60+B63</f>
        <v>369</v>
      </c>
      <c r="C64" s="31">
        <f>C48+C60+C63</f>
        <v>191</v>
      </c>
      <c r="D64" s="19">
        <f t="shared" si="1"/>
        <v>0.51761517615176156</v>
      </c>
      <c r="E64" s="31">
        <f>E48+E60+E63</f>
        <v>85</v>
      </c>
      <c r="F64" s="19">
        <f t="shared" si="3"/>
        <v>0.44502617801047123</v>
      </c>
    </row>
    <row r="65" spans="1:6" x14ac:dyDescent="0.6">
      <c r="A65" s="63" t="s">
        <v>61</v>
      </c>
      <c r="B65" s="31"/>
      <c r="C65" s="31"/>
      <c r="D65" s="19"/>
      <c r="E65" s="31"/>
      <c r="F65" s="19"/>
    </row>
    <row r="66" spans="1:6" x14ac:dyDescent="0.6">
      <c r="A66" s="2" t="s">
        <v>62</v>
      </c>
      <c r="B66" s="31">
        <f>SUM(B67:B69)</f>
        <v>98</v>
      </c>
      <c r="C66" s="31">
        <f>SUM(C67:C69)</f>
        <v>17</v>
      </c>
      <c r="D66" s="19">
        <f>C66/B66</f>
        <v>0.17346938775510204</v>
      </c>
      <c r="E66" s="31">
        <f>SUM(E67:E69)</f>
        <v>11</v>
      </c>
      <c r="F66" s="19">
        <f>E66/C66</f>
        <v>0.6470588235294118</v>
      </c>
    </row>
    <row r="67" spans="1:6" x14ac:dyDescent="0.6">
      <c r="A67" s="28" t="s">
        <v>47</v>
      </c>
      <c r="B67" s="29">
        <v>0</v>
      </c>
      <c r="C67" s="29">
        <v>0</v>
      </c>
      <c r="D67" s="57">
        <v>0</v>
      </c>
      <c r="E67" s="29">
        <v>0</v>
      </c>
      <c r="F67" s="57">
        <v>0</v>
      </c>
    </row>
    <row r="68" spans="1:6" x14ac:dyDescent="0.6">
      <c r="A68" s="28" t="s">
        <v>63</v>
      </c>
      <c r="B68" s="29">
        <v>50</v>
      </c>
      <c r="C68" s="29">
        <v>10</v>
      </c>
      <c r="D68" s="57">
        <f t="shared" si="1"/>
        <v>0.2</v>
      </c>
      <c r="E68" s="29">
        <v>5</v>
      </c>
      <c r="F68" s="57">
        <f t="shared" ref="F68:F77" si="4">E68/C68</f>
        <v>0.5</v>
      </c>
    </row>
    <row r="69" spans="1:6" x14ac:dyDescent="0.6">
      <c r="A69" s="28" t="s">
        <v>64</v>
      </c>
      <c r="B69" s="29">
        <v>48</v>
      </c>
      <c r="C69" s="29">
        <v>7</v>
      </c>
      <c r="D69" s="57">
        <f t="shared" si="1"/>
        <v>0.14583333333333334</v>
      </c>
      <c r="E69" s="29">
        <v>6</v>
      </c>
      <c r="F69" s="57">
        <f t="shared" si="4"/>
        <v>0.8571428571428571</v>
      </c>
    </row>
    <row r="70" spans="1:6" x14ac:dyDescent="0.6">
      <c r="A70" s="40" t="s">
        <v>65</v>
      </c>
      <c r="B70" s="42">
        <v>98</v>
      </c>
      <c r="C70" s="42">
        <v>17</v>
      </c>
      <c r="D70" s="39">
        <f t="shared" si="1"/>
        <v>0.17346938775510204</v>
      </c>
      <c r="E70" s="42">
        <v>11</v>
      </c>
      <c r="F70" s="39">
        <f t="shared" si="4"/>
        <v>0.6470588235294118</v>
      </c>
    </row>
    <row r="71" spans="1:6" x14ac:dyDescent="0.6">
      <c r="A71" s="2" t="s">
        <v>66</v>
      </c>
      <c r="B71" s="26">
        <v>98</v>
      </c>
      <c r="C71" s="26">
        <v>65</v>
      </c>
      <c r="D71" s="14">
        <f t="shared" si="1"/>
        <v>0.66326530612244894</v>
      </c>
      <c r="E71" s="26">
        <v>27</v>
      </c>
      <c r="F71" s="14">
        <f t="shared" si="4"/>
        <v>0.41538461538461541</v>
      </c>
    </row>
    <row r="72" spans="1:6" x14ac:dyDescent="0.6">
      <c r="A72" s="2" t="s">
        <v>67</v>
      </c>
      <c r="B72" s="26">
        <v>169</v>
      </c>
      <c r="C72" s="26">
        <v>110</v>
      </c>
      <c r="D72" s="14">
        <f t="shared" si="1"/>
        <v>0.65088757396449703</v>
      </c>
      <c r="E72" s="26">
        <v>53</v>
      </c>
      <c r="F72" s="14">
        <f t="shared" si="4"/>
        <v>0.48181818181818181</v>
      </c>
    </row>
    <row r="73" spans="1:6" x14ac:dyDescent="0.6">
      <c r="A73" s="2" t="s">
        <v>68</v>
      </c>
      <c r="B73" s="26">
        <v>82</v>
      </c>
      <c r="C73" s="26">
        <v>44</v>
      </c>
      <c r="D73" s="14">
        <f t="shared" ref="D73:D102" si="5">C73/B73</f>
        <v>0.53658536585365857</v>
      </c>
      <c r="E73" s="26">
        <v>14</v>
      </c>
      <c r="F73" s="14">
        <f t="shared" si="4"/>
        <v>0.31818181818181818</v>
      </c>
    </row>
    <row r="74" spans="1:6" x14ac:dyDescent="0.6">
      <c r="A74" s="2" t="s">
        <v>69</v>
      </c>
      <c r="B74" s="26">
        <v>53</v>
      </c>
      <c r="C74" s="26">
        <v>22</v>
      </c>
      <c r="D74" s="14">
        <f t="shared" si="5"/>
        <v>0.41509433962264153</v>
      </c>
      <c r="E74" s="26">
        <v>7</v>
      </c>
      <c r="F74" s="14">
        <f t="shared" si="4"/>
        <v>0.31818181818181818</v>
      </c>
    </row>
    <row r="75" spans="1:6" x14ac:dyDescent="0.6">
      <c r="A75" s="2" t="s">
        <v>70</v>
      </c>
      <c r="B75" s="26">
        <v>23</v>
      </c>
      <c r="C75" s="26">
        <v>10</v>
      </c>
      <c r="D75" s="14">
        <f t="shared" si="5"/>
        <v>0.43478260869565216</v>
      </c>
      <c r="E75" s="26">
        <v>2</v>
      </c>
      <c r="F75" s="14">
        <f t="shared" si="4"/>
        <v>0.2</v>
      </c>
    </row>
    <row r="76" spans="1:6" x14ac:dyDescent="0.6">
      <c r="A76" s="40" t="s">
        <v>71</v>
      </c>
      <c r="B76" s="42">
        <f>SUM(B71:B75)</f>
        <v>425</v>
      </c>
      <c r="C76" s="42">
        <f>SUM(C71:C75)</f>
        <v>251</v>
      </c>
      <c r="D76" s="39">
        <f t="shared" si="5"/>
        <v>0.59058823529411764</v>
      </c>
      <c r="E76" s="42">
        <f>SUM(E71:E75)</f>
        <v>103</v>
      </c>
      <c r="F76" s="39">
        <f t="shared" si="4"/>
        <v>0.41035856573705182</v>
      </c>
    </row>
    <row r="77" spans="1:6" x14ac:dyDescent="0.6">
      <c r="A77" s="2" t="s">
        <v>72</v>
      </c>
      <c r="B77" s="26">
        <v>11</v>
      </c>
      <c r="C77" s="26">
        <v>11</v>
      </c>
      <c r="D77" s="14">
        <f t="shared" si="5"/>
        <v>1</v>
      </c>
      <c r="E77" s="26">
        <v>10</v>
      </c>
      <c r="F77" s="14">
        <f t="shared" si="4"/>
        <v>0.90909090909090906</v>
      </c>
    </row>
    <row r="78" spans="1:6" x14ac:dyDescent="0.6">
      <c r="A78" s="2" t="s">
        <v>73</v>
      </c>
      <c r="B78" s="26">
        <v>0</v>
      </c>
      <c r="C78" s="26">
        <v>0</v>
      </c>
      <c r="D78" s="14">
        <v>0</v>
      </c>
      <c r="E78" s="26">
        <v>0</v>
      </c>
      <c r="F78" s="14">
        <v>0</v>
      </c>
    </row>
    <row r="79" spans="1:6" x14ac:dyDescent="0.6">
      <c r="A79" s="2" t="s">
        <v>74</v>
      </c>
      <c r="B79" s="26">
        <v>4</v>
      </c>
      <c r="C79" s="26">
        <v>4</v>
      </c>
      <c r="D79" s="14">
        <f t="shared" si="5"/>
        <v>1</v>
      </c>
      <c r="E79" s="26">
        <v>4</v>
      </c>
      <c r="F79" s="14">
        <f>E79/C79</f>
        <v>1</v>
      </c>
    </row>
    <row r="80" spans="1:6" x14ac:dyDescent="0.6">
      <c r="A80" s="40" t="s">
        <v>32</v>
      </c>
      <c r="B80" s="42">
        <f>SUM(B77:B79)</f>
        <v>15</v>
      </c>
      <c r="C80" s="42">
        <f>SUM(C77:C79)</f>
        <v>15</v>
      </c>
      <c r="D80" s="39">
        <f t="shared" si="5"/>
        <v>1</v>
      </c>
      <c r="E80" s="42">
        <f>SUM(E77:E79)</f>
        <v>14</v>
      </c>
      <c r="F80" s="39">
        <f>E80/C80</f>
        <v>0.93333333333333335</v>
      </c>
    </row>
    <row r="81" spans="1:6" x14ac:dyDescent="0.6">
      <c r="A81" s="8" t="s">
        <v>75</v>
      </c>
      <c r="B81" s="31">
        <f>B70+B76+B80</f>
        <v>538</v>
      </c>
      <c r="C81" s="31">
        <f>C70+C76+C80</f>
        <v>283</v>
      </c>
      <c r="D81" s="19">
        <f t="shared" si="5"/>
        <v>0.52602230483271373</v>
      </c>
      <c r="E81" s="31">
        <f>E70+E76+E80</f>
        <v>128</v>
      </c>
      <c r="F81" s="19">
        <f>E81/C81</f>
        <v>0.45229681978798586</v>
      </c>
    </row>
    <row r="82" spans="1:6" x14ac:dyDescent="0.6">
      <c r="A82" s="64" t="s">
        <v>76</v>
      </c>
      <c r="B82" s="31"/>
      <c r="C82" s="31"/>
      <c r="D82" s="19"/>
      <c r="E82" s="31"/>
      <c r="F82" s="19"/>
    </row>
    <row r="83" spans="1:6" x14ac:dyDescent="0.6">
      <c r="A83" s="2" t="s">
        <v>77</v>
      </c>
      <c r="B83" s="26">
        <v>8</v>
      </c>
      <c r="C83" s="26">
        <v>4</v>
      </c>
      <c r="D83" s="14">
        <f t="shared" si="5"/>
        <v>0.5</v>
      </c>
      <c r="E83" s="26">
        <v>4</v>
      </c>
      <c r="F83" s="14">
        <f t="shared" ref="F83:F102" si="6">E83/C83</f>
        <v>1</v>
      </c>
    </row>
    <row r="84" spans="1:6" x14ac:dyDescent="0.6">
      <c r="A84" s="2" t="s">
        <v>78</v>
      </c>
      <c r="B84" s="26">
        <f>SUM(B85:B88)</f>
        <v>12</v>
      </c>
      <c r="C84" s="26">
        <f>SUM(C85:C88)</f>
        <v>10</v>
      </c>
      <c r="D84" s="14">
        <f>C84/B84</f>
        <v>0.83333333333333337</v>
      </c>
      <c r="E84" s="26">
        <f>SUM(E85:E88)</f>
        <v>7</v>
      </c>
      <c r="F84" s="14">
        <f t="shared" si="6"/>
        <v>0.7</v>
      </c>
    </row>
    <row r="85" spans="1:6" x14ac:dyDescent="0.6">
      <c r="A85" s="28" t="s">
        <v>79</v>
      </c>
      <c r="B85" s="29">
        <v>3</v>
      </c>
      <c r="C85" s="29">
        <v>2</v>
      </c>
      <c r="D85" s="57">
        <f t="shared" si="5"/>
        <v>0.66666666666666663</v>
      </c>
      <c r="E85" s="29">
        <v>1</v>
      </c>
      <c r="F85" s="57">
        <f t="shared" si="6"/>
        <v>0.5</v>
      </c>
    </row>
    <row r="86" spans="1:6" x14ac:dyDescent="0.6">
      <c r="A86" s="28" t="s">
        <v>80</v>
      </c>
      <c r="B86" s="29">
        <v>2</v>
      </c>
      <c r="C86" s="29">
        <v>1</v>
      </c>
      <c r="D86" s="57">
        <f t="shared" si="5"/>
        <v>0.5</v>
      </c>
      <c r="E86" s="29">
        <v>1</v>
      </c>
      <c r="F86" s="57">
        <f t="shared" si="6"/>
        <v>1</v>
      </c>
    </row>
    <row r="87" spans="1:6" x14ac:dyDescent="0.6">
      <c r="A87" s="28" t="s">
        <v>81</v>
      </c>
      <c r="B87" s="29">
        <v>6</v>
      </c>
      <c r="C87" s="29">
        <v>6</v>
      </c>
      <c r="D87" s="57">
        <f t="shared" si="5"/>
        <v>1</v>
      </c>
      <c r="E87" s="29">
        <v>4</v>
      </c>
      <c r="F87" s="57">
        <f t="shared" si="6"/>
        <v>0.66666666666666663</v>
      </c>
    </row>
    <row r="88" spans="1:6" x14ac:dyDescent="0.6">
      <c r="A88" s="28" t="s">
        <v>82</v>
      </c>
      <c r="B88" s="29">
        <v>1</v>
      </c>
      <c r="C88" s="29">
        <v>1</v>
      </c>
      <c r="D88" s="57">
        <f t="shared" si="5"/>
        <v>1</v>
      </c>
      <c r="E88" s="29">
        <v>1</v>
      </c>
      <c r="F88" s="57">
        <f t="shared" si="6"/>
        <v>1</v>
      </c>
    </row>
    <row r="89" spans="1:6" x14ac:dyDescent="0.6">
      <c r="A89" s="2" t="s">
        <v>83</v>
      </c>
      <c r="B89" s="26">
        <v>16</v>
      </c>
      <c r="C89" s="26">
        <v>15</v>
      </c>
      <c r="D89" s="14">
        <f t="shared" si="5"/>
        <v>0.9375</v>
      </c>
      <c r="E89" s="26">
        <v>12</v>
      </c>
      <c r="F89" s="14">
        <f t="shared" si="6"/>
        <v>0.8</v>
      </c>
    </row>
    <row r="90" spans="1:6" x14ac:dyDescent="0.6">
      <c r="A90" s="28" t="s">
        <v>84</v>
      </c>
      <c r="B90" s="29">
        <v>16</v>
      </c>
      <c r="C90" s="29">
        <v>15</v>
      </c>
      <c r="D90" s="57">
        <f t="shared" si="5"/>
        <v>0.9375</v>
      </c>
      <c r="E90" s="29">
        <v>12</v>
      </c>
      <c r="F90" s="57">
        <f t="shared" si="6"/>
        <v>0.8</v>
      </c>
    </row>
    <row r="91" spans="1:6" x14ac:dyDescent="0.6">
      <c r="A91" s="40" t="s">
        <v>65</v>
      </c>
      <c r="B91" s="42">
        <f>B83+B84+B90</f>
        <v>36</v>
      </c>
      <c r="C91" s="42">
        <f>C83+C84+C90</f>
        <v>29</v>
      </c>
      <c r="D91" s="39">
        <f t="shared" si="5"/>
        <v>0.80555555555555558</v>
      </c>
      <c r="E91" s="42">
        <f>E83+E84+E90</f>
        <v>23</v>
      </c>
      <c r="F91" s="39">
        <f t="shared" si="6"/>
        <v>0.7931034482758621</v>
      </c>
    </row>
    <row r="92" spans="1:6" x14ac:dyDescent="0.6">
      <c r="A92" s="2" t="s">
        <v>85</v>
      </c>
      <c r="B92" s="26">
        <v>17</v>
      </c>
      <c r="C92" s="26">
        <v>14</v>
      </c>
      <c r="D92" s="14">
        <f t="shared" si="5"/>
        <v>0.82352941176470584</v>
      </c>
      <c r="E92" s="26">
        <v>9</v>
      </c>
      <c r="F92" s="14">
        <f t="shared" si="6"/>
        <v>0.6428571428571429</v>
      </c>
    </row>
    <row r="93" spans="1:6" x14ac:dyDescent="0.6">
      <c r="A93" s="2" t="s">
        <v>86</v>
      </c>
      <c r="B93" s="26">
        <f>SUM(B94:B96)</f>
        <v>101</v>
      </c>
      <c r="C93" s="26">
        <f>SUM(C94:C96)</f>
        <v>53</v>
      </c>
      <c r="D93" s="14">
        <f>C93/B93</f>
        <v>0.52475247524752477</v>
      </c>
      <c r="E93" s="26">
        <f>SUM(E94:E96)</f>
        <v>42</v>
      </c>
      <c r="F93" s="14">
        <f t="shared" si="6"/>
        <v>0.79245283018867929</v>
      </c>
    </row>
    <row r="94" spans="1:6" x14ac:dyDescent="0.6">
      <c r="A94" s="28" t="s">
        <v>87</v>
      </c>
      <c r="B94" s="29">
        <v>12</v>
      </c>
      <c r="C94" s="29">
        <v>12</v>
      </c>
      <c r="D94" s="57">
        <f t="shared" si="5"/>
        <v>1</v>
      </c>
      <c r="E94" s="29">
        <v>11</v>
      </c>
      <c r="F94" s="57">
        <f t="shared" si="6"/>
        <v>0.91666666666666663</v>
      </c>
    </row>
    <row r="95" spans="1:6" x14ac:dyDescent="0.6">
      <c r="A95" s="28" t="s">
        <v>88</v>
      </c>
      <c r="B95" s="29">
        <v>56</v>
      </c>
      <c r="C95" s="29">
        <v>25</v>
      </c>
      <c r="D95" s="57">
        <f t="shared" si="5"/>
        <v>0.44642857142857145</v>
      </c>
      <c r="E95" s="29">
        <v>19</v>
      </c>
      <c r="F95" s="57">
        <f t="shared" si="6"/>
        <v>0.76</v>
      </c>
    </row>
    <row r="96" spans="1:6" x14ac:dyDescent="0.6">
      <c r="A96" s="28" t="s">
        <v>89</v>
      </c>
      <c r="B96" s="29">
        <v>33</v>
      </c>
      <c r="C96" s="29">
        <v>16</v>
      </c>
      <c r="D96" s="57">
        <f t="shared" si="5"/>
        <v>0.48484848484848486</v>
      </c>
      <c r="E96" s="29">
        <v>12</v>
      </c>
      <c r="F96" s="57">
        <f t="shared" si="6"/>
        <v>0.75</v>
      </c>
    </row>
    <row r="97" spans="1:6" x14ac:dyDescent="0.6">
      <c r="A97" s="40" t="s">
        <v>71</v>
      </c>
      <c r="B97" s="42">
        <f>B92+B93</f>
        <v>118</v>
      </c>
      <c r="C97" s="42">
        <f>C92+C93</f>
        <v>67</v>
      </c>
      <c r="D97" s="39">
        <f t="shared" si="5"/>
        <v>0.56779661016949157</v>
      </c>
      <c r="E97" s="42">
        <f>E92+E93</f>
        <v>51</v>
      </c>
      <c r="F97" s="39">
        <f t="shared" si="6"/>
        <v>0.76119402985074625</v>
      </c>
    </row>
    <row r="98" spans="1:6" x14ac:dyDescent="0.6">
      <c r="A98" s="2" t="s">
        <v>90</v>
      </c>
      <c r="B98" s="26">
        <v>3</v>
      </c>
      <c r="C98" s="26">
        <v>1</v>
      </c>
      <c r="D98" s="14">
        <f t="shared" si="5"/>
        <v>0.33333333333333331</v>
      </c>
      <c r="E98" s="26">
        <v>0</v>
      </c>
      <c r="F98" s="14">
        <f t="shared" si="6"/>
        <v>0</v>
      </c>
    </row>
    <row r="99" spans="1:6" x14ac:dyDescent="0.6">
      <c r="A99" s="2" t="s">
        <v>91</v>
      </c>
      <c r="B99" s="26">
        <v>86</v>
      </c>
      <c r="C99" s="26">
        <v>76</v>
      </c>
      <c r="D99" s="14">
        <f t="shared" si="5"/>
        <v>0.88372093023255816</v>
      </c>
      <c r="E99" s="26">
        <v>60</v>
      </c>
      <c r="F99" s="14">
        <f t="shared" si="6"/>
        <v>0.78947368421052633</v>
      </c>
    </row>
    <row r="100" spans="1:6" x14ac:dyDescent="0.6">
      <c r="A100" s="2" t="s">
        <v>92</v>
      </c>
      <c r="B100" s="26">
        <v>21</v>
      </c>
      <c r="C100" s="26">
        <v>20</v>
      </c>
      <c r="D100" s="14">
        <f t="shared" si="5"/>
        <v>0.95238095238095233</v>
      </c>
      <c r="E100" s="26">
        <v>13</v>
      </c>
      <c r="F100" s="14">
        <f t="shared" si="6"/>
        <v>0.65</v>
      </c>
    </row>
    <row r="101" spans="1:6" x14ac:dyDescent="0.6">
      <c r="A101" s="40" t="s">
        <v>32</v>
      </c>
      <c r="B101" s="42">
        <f>SUM(B98:B100)</f>
        <v>110</v>
      </c>
      <c r="C101" s="42">
        <f>SUM(C98:C100)</f>
        <v>97</v>
      </c>
      <c r="D101" s="39">
        <f t="shared" si="5"/>
        <v>0.88181818181818183</v>
      </c>
      <c r="E101" s="42">
        <f>SUM(E98:E100)</f>
        <v>73</v>
      </c>
      <c r="F101" s="39">
        <f t="shared" si="6"/>
        <v>0.75257731958762886</v>
      </c>
    </row>
    <row r="102" spans="1:6" x14ac:dyDescent="0.6">
      <c r="A102" s="8" t="s">
        <v>93</v>
      </c>
      <c r="B102" s="31">
        <f>B91+B97+B101</f>
        <v>264</v>
      </c>
      <c r="C102" s="31">
        <f>C91+C97+C101</f>
        <v>193</v>
      </c>
      <c r="D102" s="19">
        <f t="shared" si="5"/>
        <v>0.73106060606060608</v>
      </c>
      <c r="E102" s="31">
        <f>E91+E97+E101</f>
        <v>147</v>
      </c>
      <c r="F102" s="19">
        <f t="shared" si="6"/>
        <v>0.76165803108808294</v>
      </c>
    </row>
    <row r="103" spans="1:6" x14ac:dyDescent="0.6">
      <c r="A103" s="64" t="s">
        <v>94</v>
      </c>
      <c r="B103" s="31"/>
      <c r="C103" s="31"/>
      <c r="D103" s="19"/>
      <c r="E103" s="31"/>
      <c r="F103" s="19"/>
    </row>
    <row r="104" spans="1:6" x14ac:dyDescent="0.6">
      <c r="A104" s="2" t="s">
        <v>95</v>
      </c>
      <c r="B104" s="26">
        <f>SUM(B105:B106)</f>
        <v>63</v>
      </c>
      <c r="C104" s="26">
        <f>SUM(C105:C106)</f>
        <v>15</v>
      </c>
      <c r="D104" s="14">
        <f t="shared" ref="D104:D146" si="7">C104/B104</f>
        <v>0.23809523809523808</v>
      </c>
      <c r="E104" s="26">
        <f>SUM(E105:E106)</f>
        <v>9</v>
      </c>
      <c r="F104" s="14">
        <f t="shared" ref="F104:F125" si="8">E104/C104</f>
        <v>0.6</v>
      </c>
    </row>
    <row r="105" spans="1:6" x14ac:dyDescent="0.6">
      <c r="A105" s="28" t="s">
        <v>96</v>
      </c>
      <c r="B105" s="29">
        <v>46</v>
      </c>
      <c r="C105" s="29">
        <v>7</v>
      </c>
      <c r="D105" s="57">
        <f t="shared" si="7"/>
        <v>0.15217391304347827</v>
      </c>
      <c r="E105" s="29">
        <v>5</v>
      </c>
      <c r="F105" s="57">
        <f t="shared" si="8"/>
        <v>0.7142857142857143</v>
      </c>
    </row>
    <row r="106" spans="1:6" x14ac:dyDescent="0.6">
      <c r="A106" s="28" t="s">
        <v>97</v>
      </c>
      <c r="B106" s="29">
        <v>17</v>
      </c>
      <c r="C106" s="29">
        <v>8</v>
      </c>
      <c r="D106" s="57">
        <f t="shared" si="7"/>
        <v>0.47058823529411764</v>
      </c>
      <c r="E106" s="29">
        <v>4</v>
      </c>
      <c r="F106" s="57">
        <f t="shared" si="8"/>
        <v>0.5</v>
      </c>
    </row>
    <row r="107" spans="1:6" x14ac:dyDescent="0.6">
      <c r="A107" s="2" t="s">
        <v>98</v>
      </c>
      <c r="B107" s="26">
        <v>29</v>
      </c>
      <c r="C107" s="26">
        <v>14</v>
      </c>
      <c r="D107" s="14">
        <f t="shared" si="7"/>
        <v>0.48275862068965519</v>
      </c>
      <c r="E107" s="26">
        <v>10</v>
      </c>
      <c r="F107" s="14">
        <f t="shared" si="8"/>
        <v>0.7142857142857143</v>
      </c>
    </row>
    <row r="108" spans="1:6" x14ac:dyDescent="0.6">
      <c r="A108" s="28" t="s">
        <v>99</v>
      </c>
      <c r="B108" s="29">
        <v>29</v>
      </c>
      <c r="C108" s="29">
        <v>14</v>
      </c>
      <c r="D108" s="57">
        <f t="shared" si="7"/>
        <v>0.48275862068965519</v>
      </c>
      <c r="E108" s="29">
        <v>10</v>
      </c>
      <c r="F108" s="57">
        <f t="shared" si="8"/>
        <v>0.7142857142857143</v>
      </c>
    </row>
    <row r="109" spans="1:6" x14ac:dyDescent="0.6">
      <c r="A109" s="2" t="s">
        <v>100</v>
      </c>
      <c r="B109" s="26">
        <v>13</v>
      </c>
      <c r="C109" s="26">
        <v>3</v>
      </c>
      <c r="D109" s="14">
        <f t="shared" si="7"/>
        <v>0.23076923076923078</v>
      </c>
      <c r="E109" s="26">
        <v>2</v>
      </c>
      <c r="F109" s="14">
        <f t="shared" si="8"/>
        <v>0.66666666666666663</v>
      </c>
    </row>
    <row r="110" spans="1:6" x14ac:dyDescent="0.6">
      <c r="A110" s="2" t="s">
        <v>101</v>
      </c>
      <c r="B110" s="26">
        <v>8</v>
      </c>
      <c r="C110" s="26">
        <v>5</v>
      </c>
      <c r="D110" s="14">
        <f t="shared" si="7"/>
        <v>0.625</v>
      </c>
      <c r="E110" s="26">
        <v>4</v>
      </c>
      <c r="F110" s="14">
        <f t="shared" si="8"/>
        <v>0.8</v>
      </c>
    </row>
    <row r="111" spans="1:6" x14ac:dyDescent="0.6">
      <c r="A111" s="40" t="s">
        <v>65</v>
      </c>
      <c r="B111" s="42">
        <f>B104+B107+B109+B110</f>
        <v>113</v>
      </c>
      <c r="C111" s="42">
        <f>C104+C107+C109+C110</f>
        <v>37</v>
      </c>
      <c r="D111" s="39">
        <f t="shared" si="7"/>
        <v>0.32743362831858408</v>
      </c>
      <c r="E111" s="42">
        <f>E104+E107+E109+E110</f>
        <v>25</v>
      </c>
      <c r="F111" s="39">
        <f t="shared" si="8"/>
        <v>0.67567567567567566</v>
      </c>
    </row>
    <row r="112" spans="1:6" x14ac:dyDescent="0.6">
      <c r="A112" s="2" t="s">
        <v>102</v>
      </c>
      <c r="B112" s="26">
        <v>3</v>
      </c>
      <c r="C112" s="26">
        <v>3</v>
      </c>
      <c r="D112" s="14">
        <f t="shared" si="7"/>
        <v>1</v>
      </c>
      <c r="E112" s="26">
        <v>0</v>
      </c>
      <c r="F112" s="14">
        <f t="shared" si="8"/>
        <v>0</v>
      </c>
    </row>
    <row r="113" spans="1:6" x14ac:dyDescent="0.6">
      <c r="A113" s="28" t="s">
        <v>103</v>
      </c>
      <c r="B113" s="29">
        <v>3</v>
      </c>
      <c r="C113" s="29">
        <v>3</v>
      </c>
      <c r="D113" s="57">
        <f t="shared" si="7"/>
        <v>1</v>
      </c>
      <c r="E113" s="29">
        <v>0</v>
      </c>
      <c r="F113" s="57">
        <f t="shared" si="8"/>
        <v>0</v>
      </c>
    </row>
    <row r="114" spans="1:6" x14ac:dyDescent="0.6">
      <c r="A114" s="2" t="s">
        <v>104</v>
      </c>
      <c r="B114" s="26">
        <f>SUM(B115:B116)</f>
        <v>19</v>
      </c>
      <c r="C114" s="26">
        <f>SUM(C115:C116)</f>
        <v>18</v>
      </c>
      <c r="D114" s="14">
        <f t="shared" si="7"/>
        <v>0.94736842105263153</v>
      </c>
      <c r="E114" s="26">
        <f>SUM(E115:E116)</f>
        <v>15</v>
      </c>
      <c r="F114" s="14">
        <f t="shared" si="8"/>
        <v>0.83333333333333337</v>
      </c>
    </row>
    <row r="115" spans="1:6" x14ac:dyDescent="0.6">
      <c r="A115" s="28" t="s">
        <v>47</v>
      </c>
      <c r="B115" s="26">
        <v>17</v>
      </c>
      <c r="C115" s="26">
        <v>16</v>
      </c>
      <c r="D115" s="14">
        <f t="shared" si="7"/>
        <v>0.94117647058823528</v>
      </c>
      <c r="E115" s="26">
        <v>14</v>
      </c>
      <c r="F115" s="14">
        <f t="shared" si="8"/>
        <v>0.875</v>
      </c>
    </row>
    <row r="116" spans="1:6" x14ac:dyDescent="0.6">
      <c r="A116" s="28" t="s">
        <v>105</v>
      </c>
      <c r="B116" s="26">
        <v>2</v>
      </c>
      <c r="C116" s="26">
        <v>2</v>
      </c>
      <c r="D116" s="14">
        <f t="shared" si="7"/>
        <v>1</v>
      </c>
      <c r="E116" s="26">
        <v>1</v>
      </c>
      <c r="F116" s="14">
        <f t="shared" si="8"/>
        <v>0.5</v>
      </c>
    </row>
    <row r="117" spans="1:6" x14ac:dyDescent="0.6">
      <c r="A117" s="2" t="s">
        <v>106</v>
      </c>
      <c r="B117" s="26">
        <v>21</v>
      </c>
      <c r="C117" s="26">
        <v>21</v>
      </c>
      <c r="D117" s="14">
        <f t="shared" si="7"/>
        <v>1</v>
      </c>
      <c r="E117" s="26">
        <v>17</v>
      </c>
      <c r="F117" s="14">
        <f t="shared" si="8"/>
        <v>0.80952380952380953</v>
      </c>
    </row>
    <row r="118" spans="1:6" x14ac:dyDescent="0.6">
      <c r="A118" s="2" t="s">
        <v>107</v>
      </c>
      <c r="B118" s="26">
        <f>SUM(B119:B129)</f>
        <v>216</v>
      </c>
      <c r="C118" s="26">
        <f>SUM(C119:C129)</f>
        <v>188</v>
      </c>
      <c r="D118" s="14">
        <f t="shared" si="7"/>
        <v>0.87037037037037035</v>
      </c>
      <c r="E118" s="26">
        <f>SUM(E119:E129)</f>
        <v>140</v>
      </c>
      <c r="F118" s="14">
        <f t="shared" si="8"/>
        <v>0.74468085106382975</v>
      </c>
    </row>
    <row r="119" spans="1:6" x14ac:dyDescent="0.6">
      <c r="A119" s="28" t="s">
        <v>108</v>
      </c>
      <c r="B119" s="29">
        <v>18</v>
      </c>
      <c r="C119" s="29">
        <v>18</v>
      </c>
      <c r="D119" s="57">
        <f t="shared" si="7"/>
        <v>1</v>
      </c>
      <c r="E119" s="29">
        <v>16</v>
      </c>
      <c r="F119" s="57">
        <f t="shared" si="8"/>
        <v>0.88888888888888884</v>
      </c>
    </row>
    <row r="120" spans="1:6" x14ac:dyDescent="0.6">
      <c r="A120" s="28" t="s">
        <v>109</v>
      </c>
      <c r="B120" s="29">
        <v>26</v>
      </c>
      <c r="C120" s="29">
        <v>26</v>
      </c>
      <c r="D120" s="57">
        <f t="shared" si="7"/>
        <v>1</v>
      </c>
      <c r="E120" s="29">
        <v>24</v>
      </c>
      <c r="F120" s="57">
        <f t="shared" si="8"/>
        <v>0.92307692307692313</v>
      </c>
    </row>
    <row r="121" spans="1:6" x14ac:dyDescent="0.6">
      <c r="A121" s="28" t="s">
        <v>110</v>
      </c>
      <c r="B121" s="29">
        <v>18</v>
      </c>
      <c r="C121" s="29">
        <v>15</v>
      </c>
      <c r="D121" s="57">
        <f t="shared" si="7"/>
        <v>0.83333333333333337</v>
      </c>
      <c r="E121" s="29">
        <v>8</v>
      </c>
      <c r="F121" s="57">
        <f t="shared" si="8"/>
        <v>0.53333333333333333</v>
      </c>
    </row>
    <row r="122" spans="1:6" x14ac:dyDescent="0.6">
      <c r="A122" s="28" t="s">
        <v>111</v>
      </c>
      <c r="B122" s="29">
        <v>2</v>
      </c>
      <c r="C122" s="29">
        <v>2</v>
      </c>
      <c r="D122" s="57">
        <f t="shared" si="7"/>
        <v>1</v>
      </c>
      <c r="E122" s="29">
        <v>1</v>
      </c>
      <c r="F122" s="57">
        <f t="shared" si="8"/>
        <v>0.5</v>
      </c>
    </row>
    <row r="123" spans="1:6" x14ac:dyDescent="0.6">
      <c r="A123" s="28" t="s">
        <v>112</v>
      </c>
      <c r="B123" s="29">
        <v>21</v>
      </c>
      <c r="C123" s="29">
        <v>18</v>
      </c>
      <c r="D123" s="57">
        <f t="shared" si="7"/>
        <v>0.8571428571428571</v>
      </c>
      <c r="E123" s="29">
        <v>13</v>
      </c>
      <c r="F123" s="57">
        <f t="shared" si="8"/>
        <v>0.72222222222222221</v>
      </c>
    </row>
    <row r="124" spans="1:6" x14ac:dyDescent="0.6">
      <c r="A124" s="28" t="s">
        <v>113</v>
      </c>
      <c r="B124" s="29">
        <v>46</v>
      </c>
      <c r="C124" s="29">
        <v>44</v>
      </c>
      <c r="D124" s="57">
        <f t="shared" si="7"/>
        <v>0.95652173913043481</v>
      </c>
      <c r="E124" s="29">
        <v>28</v>
      </c>
      <c r="F124" s="57">
        <f t="shared" si="8"/>
        <v>0.63636363636363635</v>
      </c>
    </row>
    <row r="125" spans="1:6" x14ac:dyDescent="0.6">
      <c r="A125" s="28" t="s">
        <v>114</v>
      </c>
      <c r="B125" s="29">
        <v>18</v>
      </c>
      <c r="C125" s="29">
        <v>17</v>
      </c>
      <c r="D125" s="57">
        <f t="shared" si="7"/>
        <v>0.94444444444444442</v>
      </c>
      <c r="E125" s="29">
        <v>14</v>
      </c>
      <c r="F125" s="57">
        <f t="shared" si="8"/>
        <v>0.82352941176470584</v>
      </c>
    </row>
    <row r="126" spans="1:6" x14ac:dyDescent="0.6">
      <c r="A126" s="28" t="s">
        <v>115</v>
      </c>
      <c r="B126" s="29">
        <v>5</v>
      </c>
      <c r="C126" s="29">
        <v>0</v>
      </c>
      <c r="D126" s="57">
        <f t="shared" si="7"/>
        <v>0</v>
      </c>
      <c r="E126" s="29">
        <v>0</v>
      </c>
      <c r="F126" s="57">
        <v>0</v>
      </c>
    </row>
    <row r="127" spans="1:6" x14ac:dyDescent="0.6">
      <c r="A127" s="28" t="s">
        <v>116</v>
      </c>
      <c r="B127" s="29">
        <v>5</v>
      </c>
      <c r="C127" s="29">
        <v>2</v>
      </c>
      <c r="D127" s="57">
        <f t="shared" si="7"/>
        <v>0.4</v>
      </c>
      <c r="E127" s="29">
        <v>0</v>
      </c>
      <c r="F127" s="57">
        <f t="shared" ref="F127:F135" si="9">E127/C127</f>
        <v>0</v>
      </c>
    </row>
    <row r="128" spans="1:6" x14ac:dyDescent="0.6">
      <c r="A128" s="60" t="s">
        <v>117</v>
      </c>
      <c r="B128" s="29">
        <v>18</v>
      </c>
      <c r="C128" s="29">
        <v>15</v>
      </c>
      <c r="D128" s="57">
        <f t="shared" si="7"/>
        <v>0.83333333333333337</v>
      </c>
      <c r="E128" s="29">
        <v>11</v>
      </c>
      <c r="F128" s="57">
        <f t="shared" si="9"/>
        <v>0.73333333333333328</v>
      </c>
    </row>
    <row r="129" spans="1:6" x14ac:dyDescent="0.6">
      <c r="A129" s="60" t="s">
        <v>118</v>
      </c>
      <c r="B129" s="29">
        <v>39</v>
      </c>
      <c r="C129" s="29">
        <v>31</v>
      </c>
      <c r="D129" s="57">
        <f t="shared" si="7"/>
        <v>0.79487179487179482</v>
      </c>
      <c r="E129" s="29">
        <v>25</v>
      </c>
      <c r="F129" s="57">
        <f t="shared" si="9"/>
        <v>0.80645161290322576</v>
      </c>
    </row>
    <row r="130" spans="1:6" x14ac:dyDescent="0.6">
      <c r="A130" s="2" t="s">
        <v>119</v>
      </c>
      <c r="B130" s="26">
        <v>47</v>
      </c>
      <c r="C130" s="26">
        <v>32</v>
      </c>
      <c r="D130" s="14">
        <f t="shared" si="7"/>
        <v>0.68085106382978722</v>
      </c>
      <c r="E130" s="26">
        <v>15</v>
      </c>
      <c r="F130" s="14">
        <f t="shared" si="9"/>
        <v>0.46875</v>
      </c>
    </row>
    <row r="131" spans="1:6" x14ac:dyDescent="0.6">
      <c r="A131" s="2" t="s">
        <v>120</v>
      </c>
      <c r="B131" s="26">
        <v>95</v>
      </c>
      <c r="C131" s="26">
        <v>62</v>
      </c>
      <c r="D131" s="14">
        <f t="shared" si="7"/>
        <v>0.65263157894736845</v>
      </c>
      <c r="E131" s="26">
        <v>40</v>
      </c>
      <c r="F131" s="14">
        <f t="shared" si="9"/>
        <v>0.64516129032258063</v>
      </c>
    </row>
    <row r="132" spans="1:6" x14ac:dyDescent="0.6">
      <c r="A132" s="2" t="s">
        <v>121</v>
      </c>
      <c r="B132" s="26">
        <v>66</v>
      </c>
      <c r="C132" s="26">
        <v>49</v>
      </c>
      <c r="D132" s="14">
        <f t="shared" si="7"/>
        <v>0.74242424242424243</v>
      </c>
      <c r="E132" s="26">
        <v>26</v>
      </c>
      <c r="F132" s="14">
        <f t="shared" si="9"/>
        <v>0.53061224489795922</v>
      </c>
    </row>
    <row r="133" spans="1:6" x14ac:dyDescent="0.6">
      <c r="A133" s="2" t="s">
        <v>122</v>
      </c>
      <c r="B133" s="26">
        <v>12</v>
      </c>
      <c r="C133" s="26">
        <v>7</v>
      </c>
      <c r="D133" s="14">
        <f t="shared" si="7"/>
        <v>0.58333333333333337</v>
      </c>
      <c r="E133" s="26">
        <v>6</v>
      </c>
      <c r="F133" s="14">
        <f t="shared" si="9"/>
        <v>0.8571428571428571</v>
      </c>
    </row>
    <row r="134" spans="1:6" x14ac:dyDescent="0.6">
      <c r="A134" s="2" t="s">
        <v>123</v>
      </c>
      <c r="B134" s="26">
        <v>64</v>
      </c>
      <c r="C134" s="26">
        <v>28</v>
      </c>
      <c r="D134" s="14">
        <f t="shared" si="7"/>
        <v>0.4375</v>
      </c>
      <c r="E134" s="26">
        <v>5</v>
      </c>
      <c r="F134" s="14">
        <f t="shared" si="9"/>
        <v>0.17857142857142858</v>
      </c>
    </row>
    <row r="135" spans="1:6" x14ac:dyDescent="0.6">
      <c r="A135" s="2" t="s">
        <v>124</v>
      </c>
      <c r="B135" s="31">
        <f>SUM(B136:B140)</f>
        <v>21</v>
      </c>
      <c r="C135" s="31">
        <f>SUM(C136:C140)</f>
        <v>14</v>
      </c>
      <c r="D135" s="19">
        <f t="shared" si="7"/>
        <v>0.66666666666666663</v>
      </c>
      <c r="E135" s="31">
        <f>SUM(E136:E140)</f>
        <v>9</v>
      </c>
      <c r="F135" s="19">
        <f t="shared" si="9"/>
        <v>0.6428571428571429</v>
      </c>
    </row>
    <row r="136" spans="1:6" x14ac:dyDescent="0.6">
      <c r="A136" s="28" t="s">
        <v>125</v>
      </c>
      <c r="B136" s="29">
        <v>1</v>
      </c>
      <c r="C136" s="29">
        <v>0</v>
      </c>
      <c r="D136" s="57">
        <f t="shared" si="7"/>
        <v>0</v>
      </c>
      <c r="E136" s="29">
        <v>0</v>
      </c>
      <c r="F136" s="57">
        <v>0</v>
      </c>
    </row>
    <row r="137" spans="1:6" x14ac:dyDescent="0.6">
      <c r="A137" s="28" t="s">
        <v>126</v>
      </c>
      <c r="B137" s="29">
        <v>1</v>
      </c>
      <c r="C137" s="29">
        <v>0</v>
      </c>
      <c r="D137" s="57">
        <f t="shared" si="7"/>
        <v>0</v>
      </c>
      <c r="E137" s="29">
        <v>0</v>
      </c>
      <c r="F137" s="57">
        <v>0</v>
      </c>
    </row>
    <row r="138" spans="1:6" x14ac:dyDescent="0.6">
      <c r="A138" s="28" t="s">
        <v>127</v>
      </c>
      <c r="B138" s="29">
        <v>9</v>
      </c>
      <c r="C138" s="29">
        <v>6</v>
      </c>
      <c r="D138" s="57">
        <f t="shared" si="7"/>
        <v>0.66666666666666663</v>
      </c>
      <c r="E138" s="29">
        <v>5</v>
      </c>
      <c r="F138" s="57">
        <f t="shared" ref="F138:F146" si="10">E138/C138</f>
        <v>0.83333333333333337</v>
      </c>
    </row>
    <row r="139" spans="1:6" x14ac:dyDescent="0.6">
      <c r="A139" s="28" t="s">
        <v>128</v>
      </c>
      <c r="B139" s="29">
        <v>4</v>
      </c>
      <c r="C139" s="29">
        <v>2</v>
      </c>
      <c r="D139" s="57">
        <f t="shared" si="7"/>
        <v>0.5</v>
      </c>
      <c r="E139" s="29">
        <v>1</v>
      </c>
      <c r="F139" s="57">
        <f t="shared" si="10"/>
        <v>0.5</v>
      </c>
    </row>
    <row r="140" spans="1:6" x14ac:dyDescent="0.6">
      <c r="A140" s="28" t="s">
        <v>129</v>
      </c>
      <c r="B140" s="29">
        <v>6</v>
      </c>
      <c r="C140" s="29">
        <v>6</v>
      </c>
      <c r="D140" s="57">
        <f t="shared" si="7"/>
        <v>1</v>
      </c>
      <c r="E140" s="29">
        <v>3</v>
      </c>
      <c r="F140" s="57">
        <f t="shared" si="10"/>
        <v>0.5</v>
      </c>
    </row>
    <row r="141" spans="1:6" x14ac:dyDescent="0.6">
      <c r="A141" s="40" t="s">
        <v>27</v>
      </c>
      <c r="B141" s="42">
        <f>B113+B114+B117+B118+B130+B131+B132+B133+B134+B135</f>
        <v>564</v>
      </c>
      <c r="C141" s="42">
        <f>C113+C114+C117+C118+C130+C131+C132+C133+C134+C135</f>
        <v>422</v>
      </c>
      <c r="D141" s="39">
        <f t="shared" si="7"/>
        <v>0.74822695035460995</v>
      </c>
      <c r="E141" s="42">
        <f>E113+E114+E117+E118+E130+E131+E132+E133+E134+E135</f>
        <v>273</v>
      </c>
      <c r="F141" s="39">
        <f t="shared" si="10"/>
        <v>0.64691943127962082</v>
      </c>
    </row>
    <row r="142" spans="1:6" x14ac:dyDescent="0.6">
      <c r="A142" s="2" t="s">
        <v>130</v>
      </c>
      <c r="B142" s="26">
        <v>37</v>
      </c>
      <c r="C142" s="26">
        <v>15</v>
      </c>
      <c r="D142" s="14">
        <f t="shared" si="7"/>
        <v>0.40540540540540543</v>
      </c>
      <c r="E142" s="26">
        <v>15</v>
      </c>
      <c r="F142" s="14">
        <f t="shared" si="10"/>
        <v>1</v>
      </c>
    </row>
    <row r="143" spans="1:6" x14ac:dyDescent="0.6">
      <c r="A143" s="2" t="s">
        <v>131</v>
      </c>
      <c r="B143" s="26">
        <v>9</v>
      </c>
      <c r="C143" s="26">
        <v>8</v>
      </c>
      <c r="D143" s="14">
        <f t="shared" si="7"/>
        <v>0.88888888888888884</v>
      </c>
      <c r="E143" s="26">
        <v>4</v>
      </c>
      <c r="F143" s="14">
        <f t="shared" si="10"/>
        <v>0.5</v>
      </c>
    </row>
    <row r="144" spans="1:6" x14ac:dyDescent="0.6">
      <c r="A144" s="2" t="s">
        <v>132</v>
      </c>
      <c r="B144" s="26">
        <v>3</v>
      </c>
      <c r="C144" s="26">
        <v>2</v>
      </c>
      <c r="D144" s="14">
        <f t="shared" si="7"/>
        <v>0.66666666666666663</v>
      </c>
      <c r="E144" s="26">
        <v>2</v>
      </c>
      <c r="F144" s="14">
        <f t="shared" si="10"/>
        <v>1</v>
      </c>
    </row>
    <row r="145" spans="1:6" x14ac:dyDescent="0.6">
      <c r="A145" s="2" t="s">
        <v>133</v>
      </c>
      <c r="B145" s="26">
        <v>1</v>
      </c>
      <c r="C145" s="26">
        <v>1</v>
      </c>
      <c r="D145" s="14">
        <f t="shared" si="7"/>
        <v>1</v>
      </c>
      <c r="E145" s="26">
        <v>1</v>
      </c>
      <c r="F145" s="14">
        <f t="shared" si="10"/>
        <v>1</v>
      </c>
    </row>
    <row r="146" spans="1:6" x14ac:dyDescent="0.6">
      <c r="A146" s="2" t="s">
        <v>134</v>
      </c>
      <c r="B146" s="26">
        <v>4</v>
      </c>
      <c r="C146" s="26">
        <v>4</v>
      </c>
      <c r="D146" s="14">
        <f t="shared" si="7"/>
        <v>1</v>
      </c>
      <c r="E146" s="26">
        <v>3</v>
      </c>
      <c r="F146" s="14">
        <f t="shared" si="10"/>
        <v>0.75</v>
      </c>
    </row>
    <row r="147" spans="1:6" x14ac:dyDescent="0.6">
      <c r="A147" s="2" t="s">
        <v>135</v>
      </c>
      <c r="B147" s="26">
        <v>0</v>
      </c>
      <c r="C147" s="26">
        <v>0</v>
      </c>
      <c r="D147" s="14">
        <v>0</v>
      </c>
      <c r="E147" s="26">
        <v>0</v>
      </c>
      <c r="F147" s="14">
        <v>0</v>
      </c>
    </row>
    <row r="148" spans="1:6" x14ac:dyDescent="0.6">
      <c r="A148" s="2" t="s">
        <v>136</v>
      </c>
      <c r="B148" s="26">
        <v>15</v>
      </c>
      <c r="C148" s="26">
        <v>15</v>
      </c>
      <c r="D148" s="14">
        <f>C148/B148</f>
        <v>1</v>
      </c>
      <c r="E148" s="26">
        <v>11</v>
      </c>
      <c r="F148" s="14">
        <f>E148/C148</f>
        <v>0.73333333333333328</v>
      </c>
    </row>
    <row r="149" spans="1:6" x14ac:dyDescent="0.6">
      <c r="A149" s="2" t="s">
        <v>137</v>
      </c>
      <c r="B149" s="26">
        <v>20</v>
      </c>
      <c r="C149" s="26">
        <v>20</v>
      </c>
      <c r="D149" s="14">
        <f>C149/B149</f>
        <v>1</v>
      </c>
      <c r="E149" s="26">
        <v>14</v>
      </c>
      <c r="F149" s="14">
        <f>E149/C149</f>
        <v>0.7</v>
      </c>
    </row>
    <row r="150" spans="1:6" x14ac:dyDescent="0.6">
      <c r="A150" s="2" t="s">
        <v>138</v>
      </c>
      <c r="B150" s="26">
        <v>0</v>
      </c>
      <c r="C150" s="26">
        <v>0</v>
      </c>
      <c r="D150" s="14">
        <v>0</v>
      </c>
      <c r="E150" s="26">
        <v>0</v>
      </c>
      <c r="F150" s="14">
        <v>0</v>
      </c>
    </row>
    <row r="151" spans="1:6" x14ac:dyDescent="0.6">
      <c r="A151" s="2" t="s">
        <v>129</v>
      </c>
      <c r="B151" s="26">
        <v>20</v>
      </c>
      <c r="C151" s="26">
        <v>20</v>
      </c>
      <c r="D151" s="14">
        <f>C151/B151</f>
        <v>1</v>
      </c>
      <c r="E151" s="26">
        <v>14</v>
      </c>
      <c r="F151" s="14">
        <f>E151/C151</f>
        <v>0.7</v>
      </c>
    </row>
    <row r="152" spans="1:6" x14ac:dyDescent="0.6">
      <c r="A152" s="40" t="s">
        <v>32</v>
      </c>
      <c r="B152" s="42">
        <f>SUM(B142:B151)</f>
        <v>109</v>
      </c>
      <c r="C152" s="42">
        <f>SUM(C142:C151)</f>
        <v>85</v>
      </c>
      <c r="D152" s="39">
        <f>C152/B152</f>
        <v>0.77981651376146788</v>
      </c>
      <c r="E152" s="42">
        <f>SUM(E142:E151)</f>
        <v>64</v>
      </c>
      <c r="F152" s="39">
        <f>E152/C152</f>
        <v>0.75294117647058822</v>
      </c>
    </row>
    <row r="153" spans="1:6" x14ac:dyDescent="0.6">
      <c r="A153" s="8" t="s">
        <v>139</v>
      </c>
      <c r="B153" s="31">
        <f>B111+B141+B152</f>
        <v>786</v>
      </c>
      <c r="C153" s="31">
        <f>C111+C141+C152</f>
        <v>544</v>
      </c>
      <c r="D153" s="19">
        <f>C153/B153</f>
        <v>0.69211195928753177</v>
      </c>
      <c r="E153" s="31">
        <f>E111+E141+E152</f>
        <v>362</v>
      </c>
      <c r="F153" s="19">
        <f>E153/C153</f>
        <v>0.6654411764705882</v>
      </c>
    </row>
    <row r="154" spans="1:6" x14ac:dyDescent="0.6">
      <c r="A154" s="64" t="s">
        <v>140</v>
      </c>
      <c r="B154" s="31"/>
      <c r="C154" s="31"/>
      <c r="D154" s="19"/>
      <c r="E154" s="31"/>
      <c r="F154" s="19"/>
    </row>
    <row r="155" spans="1:6" x14ac:dyDescent="0.6">
      <c r="A155" s="58" t="s">
        <v>141</v>
      </c>
      <c r="B155" s="59">
        <v>18</v>
      </c>
      <c r="C155" s="59">
        <v>18</v>
      </c>
      <c r="D155" s="16">
        <f>C155/B155</f>
        <v>1</v>
      </c>
      <c r="E155" s="59">
        <v>15</v>
      </c>
      <c r="F155" s="16">
        <f>E155/C155</f>
        <v>0.83333333333333337</v>
      </c>
    </row>
    <row r="156" spans="1:6" x14ac:dyDescent="0.6">
      <c r="A156" s="8" t="s">
        <v>142</v>
      </c>
      <c r="B156" s="31">
        <f>SUM(B155)</f>
        <v>18</v>
      </c>
      <c r="C156" s="31">
        <f>SUM(C155)</f>
        <v>18</v>
      </c>
      <c r="D156" s="19">
        <f>C156/B156</f>
        <v>1</v>
      </c>
      <c r="E156" s="31">
        <f>SUM(E155)</f>
        <v>15</v>
      </c>
      <c r="F156" s="19">
        <f>E156/C156</f>
        <v>0.83333333333333337</v>
      </c>
    </row>
    <row r="157" spans="1:6" x14ac:dyDescent="0.6">
      <c r="A157" s="64" t="s">
        <v>143</v>
      </c>
      <c r="B157" s="31"/>
      <c r="C157" s="31"/>
      <c r="D157" s="19"/>
      <c r="E157" s="31"/>
      <c r="F157" s="19"/>
    </row>
    <row r="158" spans="1:6" x14ac:dyDescent="0.6">
      <c r="A158" s="2" t="s">
        <v>144</v>
      </c>
      <c r="B158" s="26">
        <v>20</v>
      </c>
      <c r="C158" s="26">
        <v>13</v>
      </c>
      <c r="D158" s="14">
        <f t="shared" ref="D158:D163" si="11">C158/B158</f>
        <v>0.65</v>
      </c>
      <c r="E158" s="26">
        <v>8</v>
      </c>
      <c r="F158" s="14">
        <f t="shared" ref="F158:F163" si="12">E158/C158</f>
        <v>0.61538461538461542</v>
      </c>
    </row>
    <row r="159" spans="1:6" x14ac:dyDescent="0.6">
      <c r="A159" s="2" t="s">
        <v>145</v>
      </c>
      <c r="B159" s="26">
        <v>31</v>
      </c>
      <c r="C159" s="26">
        <v>19</v>
      </c>
      <c r="D159" s="14">
        <f t="shared" si="11"/>
        <v>0.61290322580645162</v>
      </c>
      <c r="E159" s="26">
        <v>10</v>
      </c>
      <c r="F159" s="14">
        <f t="shared" si="12"/>
        <v>0.52631578947368418</v>
      </c>
    </row>
    <row r="160" spans="1:6" x14ac:dyDescent="0.6">
      <c r="A160" s="2" t="s">
        <v>146</v>
      </c>
      <c r="B160" s="26">
        <v>31</v>
      </c>
      <c r="C160" s="26">
        <v>13</v>
      </c>
      <c r="D160" s="14">
        <f t="shared" si="11"/>
        <v>0.41935483870967744</v>
      </c>
      <c r="E160" s="26">
        <v>8</v>
      </c>
      <c r="F160" s="14">
        <f t="shared" si="12"/>
        <v>0.61538461538461542</v>
      </c>
    </row>
    <row r="161" spans="1:6" x14ac:dyDescent="0.6">
      <c r="A161" s="40" t="s">
        <v>65</v>
      </c>
      <c r="B161" s="42">
        <f>SUM(B158:B160)</f>
        <v>82</v>
      </c>
      <c r="C161" s="42">
        <f>SUM(C158:C160)</f>
        <v>45</v>
      </c>
      <c r="D161" s="39">
        <f t="shared" si="11"/>
        <v>0.54878048780487809</v>
      </c>
      <c r="E161" s="42">
        <f>SUM(E158:E160)</f>
        <v>26</v>
      </c>
      <c r="F161" s="39">
        <f t="shared" si="12"/>
        <v>0.57777777777777772</v>
      </c>
    </row>
    <row r="162" spans="1:6" x14ac:dyDescent="0.6">
      <c r="A162" s="2" t="s">
        <v>147</v>
      </c>
      <c r="B162" s="26">
        <v>19</v>
      </c>
      <c r="C162" s="26">
        <v>17</v>
      </c>
      <c r="D162" s="14">
        <f t="shared" si="11"/>
        <v>0.89473684210526316</v>
      </c>
      <c r="E162" s="26">
        <v>7</v>
      </c>
      <c r="F162" s="14">
        <f t="shared" si="12"/>
        <v>0.41176470588235292</v>
      </c>
    </row>
    <row r="163" spans="1:6" x14ac:dyDescent="0.6">
      <c r="A163" s="2" t="s">
        <v>148</v>
      </c>
      <c r="B163" s="26">
        <f>SUM(B164:B165)</f>
        <v>31</v>
      </c>
      <c r="C163" s="26">
        <f>SUM(C164:C165)</f>
        <v>28</v>
      </c>
      <c r="D163" s="14">
        <f t="shared" si="11"/>
        <v>0.90322580645161288</v>
      </c>
      <c r="E163" s="26">
        <f>SUM(E164:E165)</f>
        <v>22</v>
      </c>
      <c r="F163" s="14">
        <f t="shared" si="12"/>
        <v>0.7857142857142857</v>
      </c>
    </row>
    <row r="164" spans="1:6" x14ac:dyDescent="0.6">
      <c r="A164" s="28" t="s">
        <v>47</v>
      </c>
      <c r="B164" s="29">
        <v>0</v>
      </c>
      <c r="C164" s="29">
        <v>0</v>
      </c>
      <c r="D164" s="57">
        <v>0</v>
      </c>
      <c r="E164" s="29">
        <v>0</v>
      </c>
      <c r="F164" s="57">
        <v>0</v>
      </c>
    </row>
    <row r="165" spans="1:6" x14ac:dyDescent="0.6">
      <c r="A165" s="28" t="s">
        <v>149</v>
      </c>
      <c r="B165" s="29">
        <v>31</v>
      </c>
      <c r="C165" s="29">
        <v>28</v>
      </c>
      <c r="D165" s="57">
        <f t="shared" ref="D165:D174" si="13">C165/B165</f>
        <v>0.90322580645161288</v>
      </c>
      <c r="E165" s="29">
        <v>22</v>
      </c>
      <c r="F165" s="57">
        <f t="shared" ref="F165:F174" si="14">E165/C165</f>
        <v>0.7857142857142857</v>
      </c>
    </row>
    <row r="166" spans="1:6" x14ac:dyDescent="0.6">
      <c r="A166" s="2" t="s">
        <v>150</v>
      </c>
      <c r="B166" s="26">
        <f>SUM(B167:B168)</f>
        <v>56</v>
      </c>
      <c r="C166" s="26">
        <f>SUM(C167:C168)</f>
        <v>50</v>
      </c>
      <c r="D166" s="14">
        <f t="shared" si="13"/>
        <v>0.8928571428571429</v>
      </c>
      <c r="E166" s="26">
        <f>SUM(E167:E168)</f>
        <v>27</v>
      </c>
      <c r="F166" s="14">
        <f t="shared" si="14"/>
        <v>0.54</v>
      </c>
    </row>
    <row r="167" spans="1:6" x14ac:dyDescent="0.6">
      <c r="A167" s="34" t="s">
        <v>47</v>
      </c>
      <c r="B167" s="29">
        <v>38</v>
      </c>
      <c r="C167" s="29">
        <v>37</v>
      </c>
      <c r="D167" s="57">
        <f t="shared" si="13"/>
        <v>0.97368421052631582</v>
      </c>
      <c r="E167" s="29">
        <v>22</v>
      </c>
      <c r="F167" s="57">
        <f t="shared" si="14"/>
        <v>0.59459459459459463</v>
      </c>
    </row>
    <row r="168" spans="1:6" x14ac:dyDescent="0.6">
      <c r="A168" s="28" t="s">
        <v>151</v>
      </c>
      <c r="B168" s="29">
        <v>18</v>
      </c>
      <c r="C168" s="29">
        <v>13</v>
      </c>
      <c r="D168" s="57">
        <f t="shared" si="13"/>
        <v>0.72222222222222221</v>
      </c>
      <c r="E168" s="29">
        <v>5</v>
      </c>
      <c r="F168" s="57">
        <f t="shared" si="14"/>
        <v>0.38461538461538464</v>
      </c>
    </row>
    <row r="169" spans="1:6" x14ac:dyDescent="0.6">
      <c r="A169" s="40" t="s">
        <v>27</v>
      </c>
      <c r="B169" s="42">
        <f>B162+B163+B166</f>
        <v>106</v>
      </c>
      <c r="C169" s="42">
        <f>C162+C163+C166</f>
        <v>95</v>
      </c>
      <c r="D169" s="39">
        <f t="shared" si="13"/>
        <v>0.89622641509433965</v>
      </c>
      <c r="E169" s="42">
        <f>E162+E163+E166</f>
        <v>56</v>
      </c>
      <c r="F169" s="39">
        <f t="shared" si="14"/>
        <v>0.58947368421052626</v>
      </c>
    </row>
    <row r="170" spans="1:6" s="7" customFormat="1" x14ac:dyDescent="0.6">
      <c r="A170" s="41" t="s">
        <v>152</v>
      </c>
      <c r="B170" s="26">
        <v>12</v>
      </c>
      <c r="C170" s="26">
        <v>12</v>
      </c>
      <c r="D170" s="14">
        <f t="shared" si="13"/>
        <v>1</v>
      </c>
      <c r="E170" s="26">
        <v>11</v>
      </c>
      <c r="F170" s="14">
        <f t="shared" si="14"/>
        <v>0.91666666666666663</v>
      </c>
    </row>
    <row r="171" spans="1:6" x14ac:dyDescent="0.6">
      <c r="A171" s="2" t="s">
        <v>153</v>
      </c>
      <c r="B171" s="26">
        <v>28</v>
      </c>
      <c r="C171" s="26">
        <v>28</v>
      </c>
      <c r="D171" s="14">
        <f t="shared" si="13"/>
        <v>1</v>
      </c>
      <c r="E171" s="26">
        <v>21</v>
      </c>
      <c r="F171" s="14">
        <f t="shared" si="14"/>
        <v>0.75</v>
      </c>
    </row>
    <row r="172" spans="1:6" x14ac:dyDescent="0.6">
      <c r="A172" s="2" t="s">
        <v>154</v>
      </c>
      <c r="B172" s="26">
        <v>3</v>
      </c>
      <c r="C172" s="26">
        <v>3</v>
      </c>
      <c r="D172" s="14">
        <f t="shared" si="13"/>
        <v>1</v>
      </c>
      <c r="E172" s="26">
        <v>3</v>
      </c>
      <c r="F172" s="14">
        <f t="shared" si="14"/>
        <v>1</v>
      </c>
    </row>
    <row r="173" spans="1:6" x14ac:dyDescent="0.6">
      <c r="A173" s="40" t="s">
        <v>32</v>
      </c>
      <c r="B173" s="42">
        <f>SUM(B170:B172)</f>
        <v>43</v>
      </c>
      <c r="C173" s="42">
        <f>SUM(C170:C172)</f>
        <v>43</v>
      </c>
      <c r="D173" s="39">
        <f t="shared" si="13"/>
        <v>1</v>
      </c>
      <c r="E173" s="42">
        <f>SUM(E170:E172)</f>
        <v>35</v>
      </c>
      <c r="F173" s="39">
        <f t="shared" si="14"/>
        <v>0.81395348837209303</v>
      </c>
    </row>
    <row r="174" spans="1:6" x14ac:dyDescent="0.6">
      <c r="A174" s="8" t="s">
        <v>155</v>
      </c>
      <c r="B174" s="31">
        <f>B161+B169+B173</f>
        <v>231</v>
      </c>
      <c r="C174" s="31">
        <f>C161+C169+C173</f>
        <v>183</v>
      </c>
      <c r="D174" s="19">
        <f t="shared" si="13"/>
        <v>0.79220779220779225</v>
      </c>
      <c r="E174" s="31">
        <f>E161+E169+E173</f>
        <v>117</v>
      </c>
      <c r="F174" s="19">
        <f t="shared" si="14"/>
        <v>0.63934426229508201</v>
      </c>
    </row>
    <row r="175" spans="1:6" x14ac:dyDescent="0.6">
      <c r="A175" s="10" t="s">
        <v>156</v>
      </c>
      <c r="B175" s="31"/>
      <c r="C175" s="31"/>
      <c r="D175" s="19"/>
      <c r="E175" s="31"/>
      <c r="F175" s="19"/>
    </row>
    <row r="176" spans="1:6" x14ac:dyDescent="0.6">
      <c r="A176" s="2" t="s">
        <v>157</v>
      </c>
      <c r="B176" s="26">
        <v>22</v>
      </c>
      <c r="C176" s="26">
        <v>17</v>
      </c>
      <c r="D176" s="14">
        <f t="shared" ref="D176:D188" si="15">C176/B176</f>
        <v>0.77272727272727271</v>
      </c>
      <c r="E176" s="26">
        <v>15</v>
      </c>
      <c r="F176" s="14">
        <f t="shared" ref="F176:F188" si="16">E176/C176</f>
        <v>0.88235294117647056</v>
      </c>
    </row>
    <row r="177" spans="1:6" x14ac:dyDescent="0.6">
      <c r="A177" s="40" t="s">
        <v>65</v>
      </c>
      <c r="B177" s="42">
        <f>SUM(B176)</f>
        <v>22</v>
      </c>
      <c r="C177" s="42">
        <f>SUM(C176)</f>
        <v>17</v>
      </c>
      <c r="D177" s="39">
        <f t="shared" si="15"/>
        <v>0.77272727272727271</v>
      </c>
      <c r="E177" s="42">
        <f>E176</f>
        <v>15</v>
      </c>
      <c r="F177" s="39">
        <f t="shared" si="16"/>
        <v>0.88235294117647056</v>
      </c>
    </row>
    <row r="178" spans="1:6" x14ac:dyDescent="0.6">
      <c r="A178" s="2" t="s">
        <v>158</v>
      </c>
      <c r="B178" s="26">
        <v>8</v>
      </c>
      <c r="C178" s="26">
        <v>7</v>
      </c>
      <c r="D178" s="14">
        <f t="shared" si="15"/>
        <v>0.875</v>
      </c>
      <c r="E178" s="26">
        <v>4</v>
      </c>
      <c r="F178" s="14">
        <f t="shared" si="16"/>
        <v>0.5714285714285714</v>
      </c>
    </row>
    <row r="179" spans="1:6" x14ac:dyDescent="0.6">
      <c r="A179" s="2" t="s">
        <v>159</v>
      </c>
      <c r="B179" s="26">
        <v>13</v>
      </c>
      <c r="C179" s="26">
        <v>13</v>
      </c>
      <c r="D179" s="14">
        <f t="shared" si="15"/>
        <v>1</v>
      </c>
      <c r="E179" s="26">
        <v>10</v>
      </c>
      <c r="F179" s="14">
        <f t="shared" si="16"/>
        <v>0.76923076923076927</v>
      </c>
    </row>
    <row r="180" spans="1:6" x14ac:dyDescent="0.6">
      <c r="A180" s="2" t="s">
        <v>160</v>
      </c>
      <c r="B180" s="26">
        <f>SUM(B181:B183)</f>
        <v>33</v>
      </c>
      <c r="C180" s="26">
        <f>SUM(C181:C183)</f>
        <v>33</v>
      </c>
      <c r="D180" s="14">
        <f t="shared" si="15"/>
        <v>1</v>
      </c>
      <c r="E180" s="26">
        <f>SUM(E181:E183)</f>
        <v>28</v>
      </c>
      <c r="F180" s="14">
        <f t="shared" si="16"/>
        <v>0.84848484848484851</v>
      </c>
    </row>
    <row r="181" spans="1:6" x14ac:dyDescent="0.6">
      <c r="A181" s="28" t="s">
        <v>161</v>
      </c>
      <c r="B181" s="29">
        <v>7</v>
      </c>
      <c r="C181" s="29">
        <v>7</v>
      </c>
      <c r="D181" s="57">
        <f t="shared" si="15"/>
        <v>1</v>
      </c>
      <c r="E181" s="29">
        <v>7</v>
      </c>
      <c r="F181" s="57">
        <f t="shared" si="16"/>
        <v>1</v>
      </c>
    </row>
    <row r="182" spans="1:6" x14ac:dyDescent="0.6">
      <c r="A182" s="28" t="s">
        <v>162</v>
      </c>
      <c r="B182" s="29">
        <v>22</v>
      </c>
      <c r="C182" s="29">
        <v>22</v>
      </c>
      <c r="D182" s="57">
        <f t="shared" si="15"/>
        <v>1</v>
      </c>
      <c r="E182" s="29">
        <v>18</v>
      </c>
      <c r="F182" s="57">
        <f t="shared" si="16"/>
        <v>0.81818181818181823</v>
      </c>
    </row>
    <row r="183" spans="1:6" x14ac:dyDescent="0.6">
      <c r="A183" s="28" t="s">
        <v>163</v>
      </c>
      <c r="B183" s="29">
        <v>4</v>
      </c>
      <c r="C183" s="29">
        <v>4</v>
      </c>
      <c r="D183" s="57">
        <f t="shared" si="15"/>
        <v>1</v>
      </c>
      <c r="E183" s="29">
        <v>3</v>
      </c>
      <c r="F183" s="57">
        <f t="shared" si="16"/>
        <v>0.75</v>
      </c>
    </row>
    <row r="184" spans="1:6" x14ac:dyDescent="0.6">
      <c r="A184" s="40" t="s">
        <v>71</v>
      </c>
      <c r="B184" s="42">
        <f>B178+B179+B180</f>
        <v>54</v>
      </c>
      <c r="C184" s="42">
        <f>C178+C179+C180</f>
        <v>53</v>
      </c>
      <c r="D184" s="39">
        <f t="shared" si="15"/>
        <v>0.98148148148148151</v>
      </c>
      <c r="E184" s="42">
        <f>E178+E179+E180</f>
        <v>42</v>
      </c>
      <c r="F184" s="39">
        <f t="shared" si="16"/>
        <v>0.79245283018867929</v>
      </c>
    </row>
    <row r="185" spans="1:6" x14ac:dyDescent="0.6">
      <c r="A185" s="2" t="s">
        <v>164</v>
      </c>
      <c r="B185" s="26">
        <v>5</v>
      </c>
      <c r="C185" s="26">
        <v>5</v>
      </c>
      <c r="D185" s="14">
        <f t="shared" si="15"/>
        <v>1</v>
      </c>
      <c r="E185" s="26">
        <v>4</v>
      </c>
      <c r="F185" s="14">
        <f t="shared" si="16"/>
        <v>0.8</v>
      </c>
    </row>
    <row r="186" spans="1:6" x14ac:dyDescent="0.6">
      <c r="A186" s="2" t="s">
        <v>163</v>
      </c>
      <c r="B186" s="26">
        <v>1</v>
      </c>
      <c r="C186" s="26">
        <v>1</v>
      </c>
      <c r="D186" s="14">
        <f t="shared" si="15"/>
        <v>1</v>
      </c>
      <c r="E186" s="26">
        <v>0</v>
      </c>
      <c r="F186" s="14">
        <f t="shared" si="16"/>
        <v>0</v>
      </c>
    </row>
    <row r="187" spans="1:6" x14ac:dyDescent="0.6">
      <c r="A187" s="40" t="s">
        <v>32</v>
      </c>
      <c r="B187" s="42">
        <f>SUM(B185:B186)</f>
        <v>6</v>
      </c>
      <c r="C187" s="42">
        <f>SUM(C185:C186)</f>
        <v>6</v>
      </c>
      <c r="D187" s="39">
        <f t="shared" si="15"/>
        <v>1</v>
      </c>
      <c r="E187" s="42">
        <f>SUM(E185:E186)</f>
        <v>4</v>
      </c>
      <c r="F187" s="39">
        <f t="shared" si="16"/>
        <v>0.66666666666666663</v>
      </c>
    </row>
    <row r="188" spans="1:6" x14ac:dyDescent="0.6">
      <c r="A188" s="8" t="s">
        <v>165</v>
      </c>
      <c r="B188" s="31">
        <f>B177+B184+B187</f>
        <v>82</v>
      </c>
      <c r="C188" s="31">
        <f>C177+C184+C187</f>
        <v>76</v>
      </c>
      <c r="D188" s="19">
        <f t="shared" si="15"/>
        <v>0.92682926829268297</v>
      </c>
      <c r="E188" s="31">
        <f>E177+E184+E187</f>
        <v>61</v>
      </c>
      <c r="F188" s="19">
        <f t="shared" si="16"/>
        <v>0.80263157894736847</v>
      </c>
    </row>
    <row r="189" spans="1:6" x14ac:dyDescent="0.6">
      <c r="A189" s="64" t="s">
        <v>166</v>
      </c>
      <c r="B189" s="31"/>
      <c r="C189" s="31"/>
      <c r="D189" s="19"/>
      <c r="E189" s="31"/>
      <c r="F189" s="19"/>
    </row>
    <row r="190" spans="1:6" x14ac:dyDescent="0.6">
      <c r="A190" s="2" t="s">
        <v>167</v>
      </c>
      <c r="B190" s="26">
        <f>SUM(B191:B192)</f>
        <v>6</v>
      </c>
      <c r="C190" s="26">
        <f>SUM(C191:C192)</f>
        <v>6</v>
      </c>
      <c r="D190" s="14">
        <f t="shared" ref="D190:D199" si="17">C190/B190</f>
        <v>1</v>
      </c>
      <c r="E190" s="26">
        <f>SUM(E191:E192)</f>
        <v>4</v>
      </c>
      <c r="F190" s="14">
        <f t="shared" ref="F190:F200" si="18">E190/C190</f>
        <v>0.66666666666666663</v>
      </c>
    </row>
    <row r="191" spans="1:6" x14ac:dyDescent="0.6">
      <c r="A191" s="28" t="s">
        <v>47</v>
      </c>
      <c r="B191" s="29">
        <v>4</v>
      </c>
      <c r="C191" s="29">
        <v>4</v>
      </c>
      <c r="D191" s="57">
        <f t="shared" si="17"/>
        <v>1</v>
      </c>
      <c r="E191" s="29">
        <v>3</v>
      </c>
      <c r="F191" s="57">
        <f t="shared" si="18"/>
        <v>0.75</v>
      </c>
    </row>
    <row r="192" spans="1:6" x14ac:dyDescent="0.6">
      <c r="A192" s="28" t="s">
        <v>168</v>
      </c>
      <c r="B192" s="29">
        <v>2</v>
      </c>
      <c r="C192" s="29">
        <v>2</v>
      </c>
      <c r="D192" s="57">
        <f t="shared" si="17"/>
        <v>1</v>
      </c>
      <c r="E192" s="29">
        <v>1</v>
      </c>
      <c r="F192" s="57">
        <f t="shared" si="18"/>
        <v>0.5</v>
      </c>
    </row>
    <row r="193" spans="1:6" x14ac:dyDescent="0.6">
      <c r="A193" s="2" t="s">
        <v>169</v>
      </c>
      <c r="B193" s="26">
        <v>16</v>
      </c>
      <c r="C193" s="26">
        <v>16</v>
      </c>
      <c r="D193" s="14">
        <f t="shared" si="17"/>
        <v>1</v>
      </c>
      <c r="E193" s="26">
        <v>13</v>
      </c>
      <c r="F193" s="14">
        <f t="shared" si="18"/>
        <v>0.8125</v>
      </c>
    </row>
    <row r="194" spans="1:6" x14ac:dyDescent="0.6">
      <c r="A194" s="40" t="s">
        <v>27</v>
      </c>
      <c r="B194" s="42">
        <f>B190+B193</f>
        <v>22</v>
      </c>
      <c r="C194" s="42">
        <f>C190+C193</f>
        <v>22</v>
      </c>
      <c r="D194" s="39">
        <f t="shared" si="17"/>
        <v>1</v>
      </c>
      <c r="E194" s="42">
        <f>E190+E193</f>
        <v>17</v>
      </c>
      <c r="F194" s="39">
        <f t="shared" si="18"/>
        <v>0.77272727272727271</v>
      </c>
    </row>
    <row r="195" spans="1:6" x14ac:dyDescent="0.6">
      <c r="A195" s="2" t="s">
        <v>170</v>
      </c>
      <c r="B195" s="26">
        <v>16</v>
      </c>
      <c r="C195" s="26">
        <v>15</v>
      </c>
      <c r="D195" s="14">
        <f t="shared" si="17"/>
        <v>0.9375</v>
      </c>
      <c r="E195" s="26">
        <v>10</v>
      </c>
      <c r="F195" s="14">
        <f t="shared" si="18"/>
        <v>0.66666666666666663</v>
      </c>
    </row>
    <row r="196" spans="1:6" x14ac:dyDescent="0.6">
      <c r="A196" s="2" t="s">
        <v>171</v>
      </c>
      <c r="B196" s="26">
        <v>3</v>
      </c>
      <c r="C196" s="26">
        <v>3</v>
      </c>
      <c r="D196" s="14">
        <f t="shared" si="17"/>
        <v>1</v>
      </c>
      <c r="E196" s="26">
        <v>3</v>
      </c>
      <c r="F196" s="14">
        <f t="shared" si="18"/>
        <v>1</v>
      </c>
    </row>
    <row r="197" spans="1:6" x14ac:dyDescent="0.6">
      <c r="A197" s="2" t="s">
        <v>172</v>
      </c>
      <c r="B197" s="26">
        <v>4</v>
      </c>
      <c r="C197" s="26">
        <v>3</v>
      </c>
      <c r="D197" s="14">
        <f t="shared" si="17"/>
        <v>0.75</v>
      </c>
      <c r="E197" s="26">
        <v>1</v>
      </c>
      <c r="F197" s="14">
        <f t="shared" si="18"/>
        <v>0.33333333333333331</v>
      </c>
    </row>
    <row r="198" spans="1:6" ht="15" customHeight="1" x14ac:dyDescent="0.6">
      <c r="A198" s="40" t="s">
        <v>173</v>
      </c>
      <c r="B198" s="42">
        <f>SUM(B195:B197)</f>
        <v>23</v>
      </c>
      <c r="C198" s="42">
        <f>SUM(C195:C197)</f>
        <v>21</v>
      </c>
      <c r="D198" s="39">
        <f t="shared" si="17"/>
        <v>0.91304347826086951</v>
      </c>
      <c r="E198" s="42">
        <f>SUM(E195:E197)</f>
        <v>14</v>
      </c>
      <c r="F198" s="39">
        <f t="shared" si="18"/>
        <v>0.66666666666666663</v>
      </c>
    </row>
    <row r="199" spans="1:6" x14ac:dyDescent="0.6">
      <c r="A199" s="8" t="s">
        <v>174</v>
      </c>
      <c r="B199" s="31">
        <f>B194+B198</f>
        <v>45</v>
      </c>
      <c r="C199" s="31">
        <f>C194+C198</f>
        <v>43</v>
      </c>
      <c r="D199" s="19">
        <f t="shared" si="17"/>
        <v>0.9555555555555556</v>
      </c>
      <c r="E199" s="31">
        <f>E194+E198</f>
        <v>31</v>
      </c>
      <c r="F199" s="19">
        <f t="shared" si="18"/>
        <v>0.72093023255813948</v>
      </c>
    </row>
    <row r="200" spans="1:6" ht="18.3" x14ac:dyDescent="0.6">
      <c r="A200" s="35" t="s">
        <v>175</v>
      </c>
      <c r="B200" s="36">
        <f>B30+B64+B81+B102+B156+B174+B199+B153+B188</f>
        <v>3090</v>
      </c>
      <c r="C200" s="36">
        <f>C30+C64+C81+C102+C156+C174+C199+C153+C188</f>
        <v>1788</v>
      </c>
      <c r="D200" s="37">
        <f>C200/B200</f>
        <v>0.57864077669902914</v>
      </c>
      <c r="E200" s="36">
        <f>E30+E64+E81+E102+E156+E174+E199+E153+E188</f>
        <v>1086</v>
      </c>
      <c r="F200" s="37">
        <f t="shared" si="18"/>
        <v>0.60738255033557043</v>
      </c>
    </row>
    <row r="201" spans="1:6" s="67" customFormat="1" ht="10.5" x14ac:dyDescent="0.4">
      <c r="A201" s="65" t="s">
        <v>176</v>
      </c>
      <c r="B201" s="66"/>
      <c r="C201" s="66"/>
      <c r="D201" s="66"/>
      <c r="E201" s="66"/>
      <c r="F201" s="66"/>
    </row>
    <row r="202" spans="1:6" s="67" customFormat="1" ht="10.5" x14ac:dyDescent="0.4">
      <c r="A202" s="68" t="s">
        <v>177</v>
      </c>
      <c r="B202" s="66"/>
      <c r="C202" s="66"/>
      <c r="D202" s="66"/>
      <c r="E202" s="66"/>
      <c r="F202" s="66"/>
    </row>
    <row r="203" spans="1:6" x14ac:dyDescent="0.6">
      <c r="B203" s="26"/>
      <c r="C203" s="26"/>
      <c r="D203" s="14"/>
      <c r="E203" s="26"/>
      <c r="F203" s="14"/>
    </row>
  </sheetData>
  <pageMargins left="0.7" right="0.7" top="0.75" bottom="0.75" header="0.3" footer="0.3"/>
  <pageSetup scale="76" orientation="portrait" r:id="rId1"/>
  <headerFooter>
    <oddHeader xml:space="preserve">&amp;L&amp;"-,Bold"Program Level Data&amp;C&amp;"-,Bold"Table 39&amp;R&amp;"-,Bold"Graduate Admissions by Program </oddHeader>
    <oddFooter>&amp;L&amp;"-,Bold"Office of Institutional Research, UMass Boston</oddFooter>
  </headerFooter>
  <rowBreaks count="3" manualBreakCount="3">
    <brk id="48" max="6" man="1"/>
    <brk id="102" max="6" man="1"/>
    <brk id="1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83E0-FAC7-4CD3-99D7-C4372E641CA3}">
  <dimension ref="A1:F135"/>
  <sheetViews>
    <sheetView tabSelected="1" zoomScale="130" zoomScaleNormal="130" workbookViewId="0">
      <selection activeCell="I5" sqref="I5"/>
    </sheetView>
  </sheetViews>
  <sheetFormatPr defaultRowHeight="15.6" x14ac:dyDescent="0.6"/>
  <cols>
    <col min="1" max="1" width="39.5" customWidth="1"/>
    <col min="2" max="2" width="11.296875" customWidth="1"/>
    <col min="3" max="3" width="7.796875" customWidth="1"/>
    <col min="4" max="4" width="9.19921875" customWidth="1"/>
    <col min="5" max="6" width="8.1484375" customWidth="1"/>
  </cols>
  <sheetData>
    <row r="1" spans="1:6" ht="18.3" x14ac:dyDescent="0.7">
      <c r="A1" s="51" t="s">
        <v>178</v>
      </c>
      <c r="B1" s="55"/>
      <c r="C1" s="55"/>
      <c r="D1" s="55"/>
      <c r="E1" s="55"/>
      <c r="F1" s="55"/>
    </row>
    <row r="2" spans="1:6" ht="18.3" x14ac:dyDescent="0.7">
      <c r="A2" s="51"/>
      <c r="B2" s="55"/>
      <c r="C2" s="55"/>
      <c r="D2" s="55"/>
      <c r="E2" s="55"/>
      <c r="F2" s="55"/>
    </row>
    <row r="3" spans="1:6" ht="29.1" x14ac:dyDescent="0.6">
      <c r="A3" s="55"/>
      <c r="B3" s="99" t="s">
        <v>179</v>
      </c>
      <c r="C3" s="100" t="s">
        <v>180</v>
      </c>
      <c r="D3" s="100" t="s">
        <v>181</v>
      </c>
      <c r="E3" s="99" t="s">
        <v>182</v>
      </c>
      <c r="F3" s="100" t="s">
        <v>183</v>
      </c>
    </row>
    <row r="4" spans="1:6" x14ac:dyDescent="0.6">
      <c r="A4" s="108" t="s">
        <v>184</v>
      </c>
      <c r="B4" s="94"/>
      <c r="C4" s="95"/>
      <c r="D4" s="95"/>
      <c r="E4" s="94"/>
      <c r="F4" s="95"/>
    </row>
    <row r="5" spans="1:6" x14ac:dyDescent="0.6">
      <c r="A5" s="101" t="s">
        <v>185</v>
      </c>
      <c r="B5" s="115">
        <v>33</v>
      </c>
      <c r="C5" s="115">
        <v>10</v>
      </c>
      <c r="D5" s="96">
        <f>C5/B5</f>
        <v>0.30303030303030304</v>
      </c>
      <c r="E5" s="115">
        <v>3</v>
      </c>
      <c r="F5" s="96">
        <f>E5/C5</f>
        <v>0.3</v>
      </c>
    </row>
    <row r="6" spans="1:6" x14ac:dyDescent="0.6">
      <c r="A6" s="101" t="s">
        <v>7</v>
      </c>
      <c r="B6" s="115">
        <v>562</v>
      </c>
      <c r="C6" s="115">
        <v>7</v>
      </c>
      <c r="D6" s="96">
        <f t="shared" ref="D6:D69" si="0">C6/B6</f>
        <v>1.2455516014234875E-2</v>
      </c>
      <c r="E6" s="115">
        <v>7</v>
      </c>
      <c r="F6" s="96">
        <f t="shared" ref="F6:F69" si="1">E6/C6</f>
        <v>1</v>
      </c>
    </row>
    <row r="7" spans="1:6" x14ac:dyDescent="0.6">
      <c r="A7" s="101" t="s">
        <v>8</v>
      </c>
      <c r="B7" s="115">
        <v>35</v>
      </c>
      <c r="C7" s="115">
        <v>3</v>
      </c>
      <c r="D7" s="96">
        <f t="shared" si="0"/>
        <v>8.5714285714285715E-2</v>
      </c>
      <c r="E7" s="115">
        <v>2</v>
      </c>
      <c r="F7" s="96">
        <f t="shared" si="1"/>
        <v>0.66666666666666663</v>
      </c>
    </row>
    <row r="8" spans="1:6" x14ac:dyDescent="0.6">
      <c r="A8" s="101" t="s">
        <v>9</v>
      </c>
      <c r="B8" s="115">
        <v>18</v>
      </c>
      <c r="C8" s="115">
        <v>12</v>
      </c>
      <c r="D8" s="96">
        <f t="shared" si="0"/>
        <v>0.66666666666666663</v>
      </c>
      <c r="E8" s="115">
        <v>3</v>
      </c>
      <c r="F8" s="96">
        <f t="shared" si="1"/>
        <v>0.25</v>
      </c>
    </row>
    <row r="9" spans="1:6" x14ac:dyDescent="0.6">
      <c r="A9" s="106" t="s">
        <v>186</v>
      </c>
      <c r="B9" s="86">
        <f>SUM(B5:B8)</f>
        <v>648</v>
      </c>
      <c r="C9" s="86">
        <f>SUM(C5:C8)</f>
        <v>32</v>
      </c>
      <c r="D9" s="107">
        <f t="shared" si="0"/>
        <v>4.9382716049382713E-2</v>
      </c>
      <c r="E9" s="86">
        <f>SUM(E5:E8)</f>
        <v>15</v>
      </c>
      <c r="F9" s="107">
        <f t="shared" si="1"/>
        <v>0.46875</v>
      </c>
    </row>
    <row r="10" spans="1:6" x14ac:dyDescent="0.6">
      <c r="A10" s="101" t="s">
        <v>11</v>
      </c>
      <c r="B10" s="115">
        <v>7</v>
      </c>
      <c r="C10" s="115">
        <v>0</v>
      </c>
      <c r="D10" s="96">
        <f t="shared" si="0"/>
        <v>0</v>
      </c>
      <c r="E10" s="115">
        <v>0</v>
      </c>
      <c r="F10" s="96" t="e">
        <f t="shared" si="1"/>
        <v>#DIV/0!</v>
      </c>
    </row>
    <row r="11" spans="1:6" x14ac:dyDescent="0.6">
      <c r="A11" s="101" t="s">
        <v>12</v>
      </c>
      <c r="B11" s="115">
        <v>30</v>
      </c>
      <c r="C11" s="115">
        <v>19</v>
      </c>
      <c r="D11" s="96">
        <f t="shared" si="0"/>
        <v>0.6333333333333333</v>
      </c>
      <c r="E11" s="115">
        <v>6</v>
      </c>
      <c r="F11" s="96">
        <f t="shared" si="1"/>
        <v>0.31578947368421051</v>
      </c>
    </row>
    <row r="12" spans="1:6" x14ac:dyDescent="0.6">
      <c r="A12" s="101" t="s">
        <v>13</v>
      </c>
      <c r="B12" s="115">
        <v>48</v>
      </c>
      <c r="C12" s="115">
        <v>40</v>
      </c>
      <c r="D12" s="96">
        <f t="shared" si="0"/>
        <v>0.83333333333333337</v>
      </c>
      <c r="E12" s="115">
        <v>20</v>
      </c>
      <c r="F12" s="96">
        <f t="shared" si="1"/>
        <v>0.5</v>
      </c>
    </row>
    <row r="13" spans="1:6" x14ac:dyDescent="0.6">
      <c r="A13" s="101" t="s">
        <v>14</v>
      </c>
      <c r="B13" s="115">
        <v>18</v>
      </c>
      <c r="C13" s="115">
        <v>11</v>
      </c>
      <c r="D13" s="96">
        <f t="shared" si="0"/>
        <v>0.61111111111111116</v>
      </c>
      <c r="E13" s="115">
        <v>4</v>
      </c>
      <c r="F13" s="96">
        <f t="shared" si="1"/>
        <v>0.36363636363636365</v>
      </c>
    </row>
    <row r="14" spans="1:6" x14ac:dyDescent="0.6">
      <c r="A14" s="101" t="s">
        <v>15</v>
      </c>
      <c r="B14" s="115">
        <v>35</v>
      </c>
      <c r="C14" s="115">
        <v>17</v>
      </c>
      <c r="D14" s="96">
        <f t="shared" si="0"/>
        <v>0.48571428571428571</v>
      </c>
      <c r="E14" s="115">
        <v>9</v>
      </c>
      <c r="F14" s="96">
        <f t="shared" si="1"/>
        <v>0.52941176470588236</v>
      </c>
    </row>
    <row r="15" spans="1:6" x14ac:dyDescent="0.6">
      <c r="A15" s="101" t="s">
        <v>187</v>
      </c>
      <c r="B15" s="115">
        <v>7</v>
      </c>
      <c r="C15" s="115">
        <v>7</v>
      </c>
      <c r="D15" s="96">
        <f t="shared" si="0"/>
        <v>1</v>
      </c>
      <c r="E15" s="115">
        <v>5</v>
      </c>
      <c r="F15" s="96">
        <f t="shared" si="1"/>
        <v>0.7142857142857143</v>
      </c>
    </row>
    <row r="16" spans="1:6" x14ac:dyDescent="0.6">
      <c r="A16" s="101" t="s">
        <v>16</v>
      </c>
      <c r="B16" s="115">
        <v>28</v>
      </c>
      <c r="C16" s="115">
        <v>19</v>
      </c>
      <c r="D16" s="96">
        <f t="shared" si="0"/>
        <v>0.6785714285714286</v>
      </c>
      <c r="E16" s="115">
        <v>15</v>
      </c>
      <c r="F16" s="96">
        <f t="shared" si="1"/>
        <v>0.78947368421052633</v>
      </c>
    </row>
    <row r="17" spans="1:6" x14ac:dyDescent="0.6">
      <c r="A17" s="101" t="s">
        <v>17</v>
      </c>
      <c r="B17" s="115">
        <v>21</v>
      </c>
      <c r="C17" s="115">
        <v>13</v>
      </c>
      <c r="D17" s="96">
        <f t="shared" si="0"/>
        <v>0.61904761904761907</v>
      </c>
      <c r="E17" s="115">
        <v>8</v>
      </c>
      <c r="F17" s="96">
        <f t="shared" si="1"/>
        <v>0.61538461538461542</v>
      </c>
    </row>
    <row r="18" spans="1:6" x14ac:dyDescent="0.6">
      <c r="A18" s="101" t="s">
        <v>18</v>
      </c>
      <c r="B18" s="115">
        <v>56</v>
      </c>
      <c r="C18" s="115">
        <v>40</v>
      </c>
      <c r="D18" s="96">
        <f t="shared" si="0"/>
        <v>0.7142857142857143</v>
      </c>
      <c r="E18" s="115">
        <v>18</v>
      </c>
      <c r="F18" s="96">
        <f t="shared" si="1"/>
        <v>0.45</v>
      </c>
    </row>
    <row r="19" spans="1:6" x14ac:dyDescent="0.6">
      <c r="A19" s="101" t="s">
        <v>23</v>
      </c>
      <c r="B19" s="115">
        <v>2</v>
      </c>
      <c r="C19" s="115">
        <v>2</v>
      </c>
      <c r="D19" s="96">
        <f t="shared" si="0"/>
        <v>1</v>
      </c>
      <c r="E19" s="115">
        <v>1</v>
      </c>
      <c r="F19" s="96">
        <f t="shared" si="1"/>
        <v>0.5</v>
      </c>
    </row>
    <row r="20" spans="1:6" x14ac:dyDescent="0.6">
      <c r="A20" s="106" t="s">
        <v>188</v>
      </c>
      <c r="B20" s="86">
        <f>SUM(B10:B19)</f>
        <v>252</v>
      </c>
      <c r="C20" s="86">
        <f>SUM(C10:C19)</f>
        <v>168</v>
      </c>
      <c r="D20" s="107">
        <f t="shared" si="0"/>
        <v>0.66666666666666663</v>
      </c>
      <c r="E20" s="86">
        <f>SUM(E10:E19)</f>
        <v>86</v>
      </c>
      <c r="F20" s="107">
        <f t="shared" si="1"/>
        <v>0.51190476190476186</v>
      </c>
    </row>
    <row r="21" spans="1:6" x14ac:dyDescent="0.6">
      <c r="A21" s="101" t="s">
        <v>28</v>
      </c>
      <c r="B21" s="85">
        <v>1</v>
      </c>
      <c r="C21" s="85">
        <v>0</v>
      </c>
      <c r="D21" s="96">
        <f t="shared" si="0"/>
        <v>0</v>
      </c>
      <c r="E21" s="85">
        <v>0</v>
      </c>
      <c r="F21" s="96" t="e">
        <f t="shared" si="1"/>
        <v>#DIV/0!</v>
      </c>
    </row>
    <row r="22" spans="1:6" x14ac:dyDescent="0.6">
      <c r="A22" s="101" t="s">
        <v>189</v>
      </c>
      <c r="B22" s="85">
        <v>0</v>
      </c>
      <c r="C22" s="85">
        <v>0</v>
      </c>
      <c r="D22" s="96" t="e">
        <f t="shared" si="0"/>
        <v>#DIV/0!</v>
      </c>
      <c r="E22" s="85">
        <v>0</v>
      </c>
      <c r="F22" s="96" t="e">
        <f t="shared" si="1"/>
        <v>#DIV/0!</v>
      </c>
    </row>
    <row r="23" spans="1:6" x14ac:dyDescent="0.6">
      <c r="A23" s="101" t="s">
        <v>190</v>
      </c>
      <c r="B23" s="85">
        <v>0</v>
      </c>
      <c r="C23" s="85">
        <v>0</v>
      </c>
      <c r="D23" s="96" t="e">
        <f t="shared" si="0"/>
        <v>#DIV/0!</v>
      </c>
      <c r="E23" s="85">
        <v>0</v>
      </c>
      <c r="F23" s="96" t="e">
        <f t="shared" si="1"/>
        <v>#DIV/0!</v>
      </c>
    </row>
    <row r="24" spans="1:6" x14ac:dyDescent="0.6">
      <c r="A24" s="101" t="s">
        <v>30</v>
      </c>
      <c r="B24" s="85">
        <v>0</v>
      </c>
      <c r="C24" s="85">
        <v>0</v>
      </c>
      <c r="D24" s="96" t="e">
        <f t="shared" si="0"/>
        <v>#DIV/0!</v>
      </c>
      <c r="E24" s="85">
        <v>0</v>
      </c>
      <c r="F24" s="96" t="e">
        <f t="shared" si="1"/>
        <v>#DIV/0!</v>
      </c>
    </row>
    <row r="25" spans="1:6" x14ac:dyDescent="0.6">
      <c r="A25" s="106" t="s">
        <v>32</v>
      </c>
      <c r="B25" s="86">
        <f>SUM(B21:B24)</f>
        <v>1</v>
      </c>
      <c r="C25" s="86">
        <f>SUM(C21:C24)</f>
        <v>0</v>
      </c>
      <c r="D25" s="107">
        <f t="shared" si="0"/>
        <v>0</v>
      </c>
      <c r="E25" s="86">
        <f>SUM(E21:E24)</f>
        <v>0</v>
      </c>
      <c r="F25" s="107" t="e">
        <f t="shared" si="1"/>
        <v>#DIV/0!</v>
      </c>
    </row>
    <row r="26" spans="1:6" x14ac:dyDescent="0.6">
      <c r="A26" s="103" t="s">
        <v>191</v>
      </c>
      <c r="B26" s="104">
        <f>B9+B20+B25</f>
        <v>901</v>
      </c>
      <c r="C26" s="104">
        <f>C9+C20+C25</f>
        <v>200</v>
      </c>
      <c r="D26" s="105">
        <f t="shared" si="0"/>
        <v>0.22197558268590456</v>
      </c>
      <c r="E26" s="104">
        <f>E9+E20+E25</f>
        <v>101</v>
      </c>
      <c r="F26" s="105">
        <f t="shared" si="1"/>
        <v>0.505</v>
      </c>
    </row>
    <row r="27" spans="1:6" x14ac:dyDescent="0.6">
      <c r="A27" s="108" t="s">
        <v>192</v>
      </c>
      <c r="B27" s="85"/>
      <c r="C27" s="85"/>
      <c r="D27" s="96"/>
      <c r="E27" s="85"/>
      <c r="F27" s="96"/>
    </row>
    <row r="28" spans="1:6" x14ac:dyDescent="0.6">
      <c r="A28" s="116" t="s">
        <v>193</v>
      </c>
      <c r="B28" s="115">
        <v>2</v>
      </c>
      <c r="C28" s="115">
        <v>2</v>
      </c>
      <c r="D28" s="96">
        <f t="shared" si="0"/>
        <v>1</v>
      </c>
      <c r="E28" s="115">
        <v>1</v>
      </c>
      <c r="F28" s="96">
        <f t="shared" si="1"/>
        <v>0.5</v>
      </c>
    </row>
    <row r="29" spans="1:6" x14ac:dyDescent="0.6">
      <c r="A29" s="101" t="s">
        <v>35</v>
      </c>
      <c r="B29" s="115">
        <v>38</v>
      </c>
      <c r="C29" s="115">
        <v>10</v>
      </c>
      <c r="D29" s="96">
        <f t="shared" si="0"/>
        <v>0.26315789473684209</v>
      </c>
      <c r="E29" s="115">
        <v>8</v>
      </c>
      <c r="F29" s="96">
        <f t="shared" si="1"/>
        <v>0.8</v>
      </c>
    </row>
    <row r="30" spans="1:6" x14ac:dyDescent="0.6">
      <c r="A30" s="101" t="s">
        <v>194</v>
      </c>
      <c r="B30" s="115">
        <v>2</v>
      </c>
      <c r="C30" s="115">
        <v>0</v>
      </c>
      <c r="D30" s="96">
        <f t="shared" si="0"/>
        <v>0</v>
      </c>
      <c r="E30" s="115">
        <v>0</v>
      </c>
      <c r="F30" s="96" t="e">
        <f t="shared" si="1"/>
        <v>#DIV/0!</v>
      </c>
    </row>
    <row r="31" spans="1:6" x14ac:dyDescent="0.6">
      <c r="A31" s="101" t="s">
        <v>39</v>
      </c>
      <c r="B31" s="115">
        <v>44</v>
      </c>
      <c r="C31" s="115">
        <v>9</v>
      </c>
      <c r="D31" s="96">
        <f t="shared" si="0"/>
        <v>0.20454545454545456</v>
      </c>
      <c r="E31" s="115">
        <v>7</v>
      </c>
      <c r="F31" s="96">
        <f t="shared" si="1"/>
        <v>0.77777777777777779</v>
      </c>
    </row>
    <row r="32" spans="1:6" x14ac:dyDescent="0.6">
      <c r="A32" s="101" t="s">
        <v>195</v>
      </c>
      <c r="B32" s="115">
        <v>15</v>
      </c>
      <c r="C32" s="115">
        <v>6</v>
      </c>
      <c r="D32" s="96">
        <f t="shared" si="0"/>
        <v>0.4</v>
      </c>
      <c r="E32" s="115">
        <v>3</v>
      </c>
      <c r="F32" s="96">
        <f t="shared" si="1"/>
        <v>0.5</v>
      </c>
    </row>
    <row r="33" spans="1:6" x14ac:dyDescent="0.6">
      <c r="A33" s="101" t="s">
        <v>45</v>
      </c>
      <c r="B33" s="115">
        <v>13</v>
      </c>
      <c r="C33" s="115">
        <v>5</v>
      </c>
      <c r="D33" s="96">
        <f t="shared" si="0"/>
        <v>0.38461538461538464</v>
      </c>
      <c r="E33" s="115">
        <v>2</v>
      </c>
      <c r="F33" s="96">
        <f t="shared" si="1"/>
        <v>0.4</v>
      </c>
    </row>
    <row r="34" spans="1:6" x14ac:dyDescent="0.6">
      <c r="A34" s="101" t="s">
        <v>196</v>
      </c>
      <c r="B34" s="115">
        <v>10</v>
      </c>
      <c r="C34" s="115">
        <v>4</v>
      </c>
      <c r="D34" s="96">
        <f t="shared" si="0"/>
        <v>0.4</v>
      </c>
      <c r="E34" s="115">
        <v>4</v>
      </c>
      <c r="F34" s="96">
        <f t="shared" si="1"/>
        <v>1</v>
      </c>
    </row>
    <row r="35" spans="1:6" x14ac:dyDescent="0.6">
      <c r="A35" s="106" t="s">
        <v>186</v>
      </c>
      <c r="B35" s="86">
        <v>124</v>
      </c>
      <c r="C35" s="86">
        <v>36</v>
      </c>
      <c r="D35" s="107">
        <f t="shared" si="0"/>
        <v>0.29032258064516131</v>
      </c>
      <c r="E35" s="86">
        <v>25</v>
      </c>
      <c r="F35" s="107">
        <f t="shared" si="1"/>
        <v>0.69444444444444442</v>
      </c>
    </row>
    <row r="36" spans="1:6" x14ac:dyDescent="0.6">
      <c r="A36" s="101" t="s">
        <v>50</v>
      </c>
      <c r="B36" s="115">
        <v>14</v>
      </c>
      <c r="C36" s="115">
        <v>12</v>
      </c>
      <c r="D36" s="96">
        <f t="shared" si="0"/>
        <v>0.8571428571428571</v>
      </c>
      <c r="E36" s="115">
        <v>4</v>
      </c>
      <c r="F36" s="96">
        <f t="shared" si="1"/>
        <v>0.33333333333333331</v>
      </c>
    </row>
    <row r="37" spans="1:6" x14ac:dyDescent="0.6">
      <c r="A37" s="101" t="s">
        <v>51</v>
      </c>
      <c r="B37" s="115">
        <v>9</v>
      </c>
      <c r="C37" s="115">
        <v>3</v>
      </c>
      <c r="D37" s="96">
        <f t="shared" si="0"/>
        <v>0.33333333333333331</v>
      </c>
      <c r="E37" s="115">
        <v>3</v>
      </c>
      <c r="F37" s="96">
        <f t="shared" si="1"/>
        <v>1</v>
      </c>
    </row>
    <row r="38" spans="1:6" x14ac:dyDescent="0.6">
      <c r="A38" s="101" t="s">
        <v>197</v>
      </c>
      <c r="B38" s="115">
        <v>34</v>
      </c>
      <c r="C38" s="115">
        <v>1</v>
      </c>
      <c r="D38" s="96">
        <f t="shared" si="0"/>
        <v>2.9411764705882353E-2</v>
      </c>
      <c r="E38" s="115">
        <v>0</v>
      </c>
      <c r="F38" s="96">
        <f t="shared" si="1"/>
        <v>0</v>
      </c>
    </row>
    <row r="39" spans="1:6" x14ac:dyDescent="0.6">
      <c r="A39" s="101" t="s">
        <v>53</v>
      </c>
      <c r="B39" s="115">
        <v>11</v>
      </c>
      <c r="C39" s="115">
        <v>3</v>
      </c>
      <c r="D39" s="96">
        <f t="shared" si="0"/>
        <v>0.27272727272727271</v>
      </c>
      <c r="E39" s="115">
        <v>2</v>
      </c>
      <c r="F39" s="96">
        <f t="shared" si="1"/>
        <v>0.66666666666666663</v>
      </c>
    </row>
    <row r="40" spans="1:6" x14ac:dyDescent="0.6">
      <c r="A40" s="101" t="s">
        <v>54</v>
      </c>
      <c r="B40" s="115">
        <v>993</v>
      </c>
      <c r="C40" s="115">
        <v>840</v>
      </c>
      <c r="D40" s="96">
        <f t="shared" si="0"/>
        <v>0.84592145015105735</v>
      </c>
      <c r="E40" s="115">
        <v>104</v>
      </c>
      <c r="F40" s="96">
        <f t="shared" si="1"/>
        <v>0.12380952380952381</v>
      </c>
    </row>
    <row r="41" spans="1:6" x14ac:dyDescent="0.6">
      <c r="A41" s="106" t="s">
        <v>188</v>
      </c>
      <c r="B41" s="86">
        <v>1061</v>
      </c>
      <c r="C41" s="86">
        <f>SUM(C36:C40)</f>
        <v>859</v>
      </c>
      <c r="D41" s="107">
        <f t="shared" si="0"/>
        <v>0.80961357210179075</v>
      </c>
      <c r="E41" s="86">
        <f>SUM(E36:E40)</f>
        <v>113</v>
      </c>
      <c r="F41" s="107">
        <f t="shared" si="1"/>
        <v>0.13154831199068684</v>
      </c>
    </row>
    <row r="42" spans="1:6" x14ac:dyDescent="0.6">
      <c r="A42" s="103" t="s">
        <v>198</v>
      </c>
      <c r="B42" s="104">
        <f>B35+B41</f>
        <v>1185</v>
      </c>
      <c r="C42" s="104">
        <f>C35+C41</f>
        <v>895</v>
      </c>
      <c r="D42" s="105">
        <f t="shared" si="0"/>
        <v>0.75527426160337552</v>
      </c>
      <c r="E42" s="104">
        <f>E35+E41</f>
        <v>138</v>
      </c>
      <c r="F42" s="105">
        <f t="shared" si="1"/>
        <v>0.15418994413407822</v>
      </c>
    </row>
    <row r="43" spans="1:6" x14ac:dyDescent="0.6">
      <c r="A43" s="108" t="s">
        <v>199</v>
      </c>
      <c r="B43" s="85"/>
      <c r="C43" s="85"/>
      <c r="D43" s="96"/>
      <c r="E43" s="85"/>
      <c r="F43" s="96"/>
    </row>
    <row r="44" spans="1:6" x14ac:dyDescent="0.6">
      <c r="A44" s="101" t="s">
        <v>200</v>
      </c>
      <c r="B44" s="115">
        <v>35</v>
      </c>
      <c r="C44" s="115">
        <v>7</v>
      </c>
      <c r="D44" s="96">
        <f t="shared" si="0"/>
        <v>0.2</v>
      </c>
      <c r="E44" s="85">
        <v>4</v>
      </c>
      <c r="F44" s="96">
        <f t="shared" si="1"/>
        <v>0.5714285714285714</v>
      </c>
    </row>
    <row r="45" spans="1:6" x14ac:dyDescent="0.6">
      <c r="A45" s="106" t="s">
        <v>186</v>
      </c>
      <c r="B45" s="86">
        <f>SUM(B44)</f>
        <v>35</v>
      </c>
      <c r="C45" s="86">
        <f>SUM(C44)</f>
        <v>7</v>
      </c>
      <c r="D45" s="107">
        <f t="shared" si="0"/>
        <v>0.2</v>
      </c>
      <c r="E45" s="86">
        <f>SUM(E44)</f>
        <v>4</v>
      </c>
      <c r="F45" s="107">
        <f t="shared" si="1"/>
        <v>0.5714285714285714</v>
      </c>
    </row>
    <row r="46" spans="1:6" x14ac:dyDescent="0.6">
      <c r="A46" s="101" t="s">
        <v>66</v>
      </c>
      <c r="B46" s="115">
        <v>44</v>
      </c>
      <c r="C46" s="115">
        <v>42</v>
      </c>
      <c r="D46" s="96">
        <f t="shared" si="0"/>
        <v>0.95454545454545459</v>
      </c>
      <c r="E46" s="115">
        <v>20</v>
      </c>
      <c r="F46" s="96">
        <f t="shared" si="1"/>
        <v>0.47619047619047616</v>
      </c>
    </row>
    <row r="47" spans="1:6" x14ac:dyDescent="0.6">
      <c r="A47" s="101" t="s">
        <v>201</v>
      </c>
      <c r="B47" s="115">
        <v>270</v>
      </c>
      <c r="C47" s="115">
        <v>241</v>
      </c>
      <c r="D47" s="96">
        <f t="shared" si="0"/>
        <v>0.8925925925925926</v>
      </c>
      <c r="E47" s="115">
        <v>108</v>
      </c>
      <c r="F47" s="96">
        <f t="shared" si="1"/>
        <v>0.44813278008298757</v>
      </c>
    </row>
    <row r="48" spans="1:6" x14ac:dyDescent="0.6">
      <c r="A48" s="101" t="s">
        <v>202</v>
      </c>
      <c r="B48" s="115">
        <v>702</v>
      </c>
      <c r="C48" s="115">
        <v>682</v>
      </c>
      <c r="D48" s="96">
        <f t="shared" si="0"/>
        <v>0.97150997150997154</v>
      </c>
      <c r="E48" s="115">
        <v>115</v>
      </c>
      <c r="F48" s="96">
        <f t="shared" si="1"/>
        <v>0.16862170087976538</v>
      </c>
    </row>
    <row r="49" spans="1:6" x14ac:dyDescent="0.6">
      <c r="A49" s="101" t="s">
        <v>68</v>
      </c>
      <c r="B49" s="115">
        <v>157</v>
      </c>
      <c r="C49" s="115">
        <v>149</v>
      </c>
      <c r="D49" s="96">
        <f t="shared" si="0"/>
        <v>0.94904458598726116</v>
      </c>
      <c r="E49" s="115">
        <v>25</v>
      </c>
      <c r="F49" s="96">
        <f t="shared" si="1"/>
        <v>0.16778523489932887</v>
      </c>
    </row>
    <row r="50" spans="1:6" x14ac:dyDescent="0.6">
      <c r="A50" s="101" t="s">
        <v>69</v>
      </c>
      <c r="B50" s="115">
        <v>294</v>
      </c>
      <c r="C50" s="115">
        <v>285</v>
      </c>
      <c r="D50" s="96">
        <f t="shared" si="0"/>
        <v>0.96938775510204078</v>
      </c>
      <c r="E50" s="115">
        <v>35</v>
      </c>
      <c r="F50" s="96">
        <f t="shared" si="1"/>
        <v>0.12280701754385964</v>
      </c>
    </row>
    <row r="51" spans="1:6" x14ac:dyDescent="0.6">
      <c r="A51" s="106" t="s">
        <v>203</v>
      </c>
      <c r="B51" s="86">
        <f>SUM(B46:B50)</f>
        <v>1467</v>
      </c>
      <c r="C51" s="86">
        <f>SUM(C46:C50)</f>
        <v>1399</v>
      </c>
      <c r="D51" s="107">
        <f t="shared" si="0"/>
        <v>0.95364689843217454</v>
      </c>
      <c r="E51" s="86">
        <f>SUM(E46:E50)</f>
        <v>303</v>
      </c>
      <c r="F51" s="107">
        <f t="shared" si="1"/>
        <v>0.21658327376697642</v>
      </c>
    </row>
    <row r="52" spans="1:6" x14ac:dyDescent="0.6">
      <c r="A52" s="101" t="s">
        <v>204</v>
      </c>
      <c r="B52" s="115">
        <v>2</v>
      </c>
      <c r="C52" s="115">
        <v>2</v>
      </c>
      <c r="D52" s="96">
        <f t="shared" si="0"/>
        <v>1</v>
      </c>
      <c r="E52" s="85">
        <v>1</v>
      </c>
      <c r="F52" s="96">
        <f t="shared" si="1"/>
        <v>0.5</v>
      </c>
    </row>
    <row r="53" spans="1:6" x14ac:dyDescent="0.6">
      <c r="A53" s="101" t="s">
        <v>205</v>
      </c>
      <c r="B53" s="115">
        <v>3</v>
      </c>
      <c r="C53" s="115">
        <v>3</v>
      </c>
      <c r="D53" s="96">
        <f t="shared" si="0"/>
        <v>1</v>
      </c>
      <c r="E53" s="85">
        <v>2</v>
      </c>
      <c r="F53" s="96">
        <f t="shared" si="1"/>
        <v>0.66666666666666663</v>
      </c>
    </row>
    <row r="54" spans="1:6" x14ac:dyDescent="0.6">
      <c r="A54" s="101" t="s">
        <v>206</v>
      </c>
      <c r="B54" s="115">
        <v>8</v>
      </c>
      <c r="C54" s="115">
        <v>5</v>
      </c>
      <c r="D54" s="96">
        <f t="shared" si="0"/>
        <v>0.625</v>
      </c>
      <c r="E54" s="85">
        <v>2</v>
      </c>
      <c r="F54" s="96">
        <f t="shared" si="1"/>
        <v>0.4</v>
      </c>
    </row>
    <row r="55" spans="1:6" x14ac:dyDescent="0.6">
      <c r="A55" s="106" t="s">
        <v>32</v>
      </c>
      <c r="B55" s="86">
        <f>SUM(B52:B54)</f>
        <v>13</v>
      </c>
      <c r="C55" s="86">
        <f>SUM(C52:C54)</f>
        <v>10</v>
      </c>
      <c r="D55" s="107">
        <f t="shared" si="0"/>
        <v>0.76923076923076927</v>
      </c>
      <c r="E55" s="86">
        <f>SUM(E52:E54)</f>
        <v>5</v>
      </c>
      <c r="F55" s="107">
        <f t="shared" si="1"/>
        <v>0.5</v>
      </c>
    </row>
    <row r="56" spans="1:6" x14ac:dyDescent="0.6">
      <c r="A56" s="103" t="s">
        <v>75</v>
      </c>
      <c r="B56" s="104">
        <f>B45+B51+B55</f>
        <v>1515</v>
      </c>
      <c r="C56" s="104">
        <f>C45+C51+C55</f>
        <v>1416</v>
      </c>
      <c r="D56" s="105">
        <f t="shared" si="0"/>
        <v>0.93465346534653471</v>
      </c>
      <c r="E56" s="104">
        <f>E45+E51+E55</f>
        <v>312</v>
      </c>
      <c r="F56" s="105">
        <f t="shared" si="1"/>
        <v>0.22033898305084745</v>
      </c>
    </row>
    <row r="57" spans="1:6" x14ac:dyDescent="0.6">
      <c r="A57" s="108" t="s">
        <v>207</v>
      </c>
      <c r="B57" s="85"/>
      <c r="C57" s="85"/>
      <c r="D57" s="96"/>
      <c r="E57" s="85"/>
      <c r="F57" s="96"/>
    </row>
    <row r="58" spans="1:6" x14ac:dyDescent="0.6">
      <c r="A58" s="116" t="s">
        <v>208</v>
      </c>
      <c r="B58" s="115">
        <v>5</v>
      </c>
      <c r="C58" s="115">
        <v>4</v>
      </c>
      <c r="D58" s="96">
        <f t="shared" si="0"/>
        <v>0.8</v>
      </c>
      <c r="E58" s="85">
        <v>4</v>
      </c>
      <c r="F58" s="96">
        <f t="shared" si="1"/>
        <v>1</v>
      </c>
    </row>
    <row r="59" spans="1:6" x14ac:dyDescent="0.6">
      <c r="A59" s="101" t="s">
        <v>78</v>
      </c>
      <c r="B59" s="115">
        <v>20</v>
      </c>
      <c r="C59" s="115">
        <v>12</v>
      </c>
      <c r="D59" s="96">
        <f t="shared" si="0"/>
        <v>0.6</v>
      </c>
      <c r="E59" s="85">
        <v>8</v>
      </c>
      <c r="F59" s="96">
        <f t="shared" si="1"/>
        <v>0.66666666666666663</v>
      </c>
    </row>
    <row r="60" spans="1:6" x14ac:dyDescent="0.6">
      <c r="A60" s="101" t="s">
        <v>83</v>
      </c>
      <c r="B60" s="115">
        <v>25</v>
      </c>
      <c r="C60" s="115">
        <v>18</v>
      </c>
      <c r="D60" s="96">
        <f t="shared" si="0"/>
        <v>0.72</v>
      </c>
      <c r="E60" s="85">
        <v>9</v>
      </c>
      <c r="F60" s="96">
        <f t="shared" si="1"/>
        <v>0.5</v>
      </c>
    </row>
    <row r="61" spans="1:6" x14ac:dyDescent="0.6">
      <c r="A61" s="106" t="s">
        <v>209</v>
      </c>
      <c r="B61" s="86">
        <f>SUM(B58:B60)</f>
        <v>50</v>
      </c>
      <c r="C61" s="86">
        <f>SUM(C58:C60)</f>
        <v>34</v>
      </c>
      <c r="D61" s="107">
        <f t="shared" si="0"/>
        <v>0.68</v>
      </c>
      <c r="E61" s="86">
        <f>SUM(E58:E60)</f>
        <v>21</v>
      </c>
      <c r="F61" s="107">
        <f t="shared" si="1"/>
        <v>0.61764705882352944</v>
      </c>
    </row>
    <row r="62" spans="1:6" x14ac:dyDescent="0.6">
      <c r="A62" s="101" t="s">
        <v>210</v>
      </c>
      <c r="B62" s="115">
        <v>22</v>
      </c>
      <c r="C62" s="115">
        <v>17</v>
      </c>
      <c r="D62" s="96">
        <f t="shared" si="0"/>
        <v>0.77272727272727271</v>
      </c>
      <c r="E62" s="85">
        <v>8</v>
      </c>
      <c r="F62" s="96">
        <f t="shared" si="1"/>
        <v>0.47058823529411764</v>
      </c>
    </row>
    <row r="63" spans="1:6" x14ac:dyDescent="0.6">
      <c r="A63" s="101" t="s">
        <v>86</v>
      </c>
      <c r="B63" s="115">
        <v>73</v>
      </c>
      <c r="C63" s="115">
        <v>41</v>
      </c>
      <c r="D63" s="96">
        <f t="shared" si="0"/>
        <v>0.56164383561643838</v>
      </c>
      <c r="E63" s="85">
        <v>24</v>
      </c>
      <c r="F63" s="96">
        <f t="shared" si="1"/>
        <v>0.58536585365853655</v>
      </c>
    </row>
    <row r="64" spans="1:6" x14ac:dyDescent="0.6">
      <c r="A64" s="106" t="s">
        <v>203</v>
      </c>
      <c r="B64" s="86">
        <f>SUM(B62:B63)</f>
        <v>95</v>
      </c>
      <c r="C64" s="86">
        <f>SUM(C62:C63)</f>
        <v>58</v>
      </c>
      <c r="D64" s="107">
        <f t="shared" si="0"/>
        <v>0.61052631578947369</v>
      </c>
      <c r="E64" s="86">
        <f>SUM(E62:E63)</f>
        <v>32</v>
      </c>
      <c r="F64" s="107">
        <f t="shared" si="1"/>
        <v>0.55172413793103448</v>
      </c>
    </row>
    <row r="65" spans="1:6" x14ac:dyDescent="0.6">
      <c r="A65" s="101" t="s">
        <v>211</v>
      </c>
      <c r="B65" s="115">
        <v>30</v>
      </c>
      <c r="C65" s="115">
        <v>21</v>
      </c>
      <c r="D65" s="96">
        <f t="shared" si="0"/>
        <v>0.7</v>
      </c>
      <c r="E65" s="115">
        <v>10</v>
      </c>
      <c r="F65" s="96">
        <f t="shared" si="1"/>
        <v>0.47619047619047616</v>
      </c>
    </row>
    <row r="66" spans="1:6" x14ac:dyDescent="0.6">
      <c r="A66" s="101" t="s">
        <v>212</v>
      </c>
      <c r="B66" s="115">
        <v>8</v>
      </c>
      <c r="C66" s="115">
        <v>1</v>
      </c>
      <c r="D66" s="96">
        <f t="shared" si="0"/>
        <v>0.125</v>
      </c>
      <c r="E66" s="115">
        <v>1</v>
      </c>
      <c r="F66" s="96">
        <f t="shared" si="1"/>
        <v>1</v>
      </c>
    </row>
    <row r="67" spans="1:6" x14ac:dyDescent="0.6">
      <c r="A67" s="101" t="s">
        <v>213</v>
      </c>
      <c r="B67" s="115">
        <v>5</v>
      </c>
      <c r="C67" s="115">
        <v>5</v>
      </c>
      <c r="D67" s="96">
        <v>0</v>
      </c>
      <c r="E67" s="115">
        <v>3</v>
      </c>
      <c r="F67" s="96">
        <v>0</v>
      </c>
    </row>
    <row r="68" spans="1:6" x14ac:dyDescent="0.6">
      <c r="A68" s="106" t="s">
        <v>32</v>
      </c>
      <c r="B68" s="86">
        <f>SUM(B65:B67)</f>
        <v>43</v>
      </c>
      <c r="C68" s="86">
        <f>SUM(C65:C67)</f>
        <v>27</v>
      </c>
      <c r="D68" s="107">
        <f t="shared" si="0"/>
        <v>0.62790697674418605</v>
      </c>
      <c r="E68" s="86">
        <f>SUM(E65:E67)</f>
        <v>14</v>
      </c>
      <c r="F68" s="107">
        <f t="shared" si="1"/>
        <v>0.51851851851851849</v>
      </c>
    </row>
    <row r="69" spans="1:6" x14ac:dyDescent="0.6">
      <c r="A69" s="103" t="s">
        <v>93</v>
      </c>
      <c r="B69" s="104">
        <f>B61+B64+B68</f>
        <v>188</v>
      </c>
      <c r="C69" s="104">
        <f>C61+C64+C68</f>
        <v>119</v>
      </c>
      <c r="D69" s="105">
        <f t="shared" si="0"/>
        <v>0.63297872340425532</v>
      </c>
      <c r="E69" s="104">
        <f>E61+E64+E68</f>
        <v>67</v>
      </c>
      <c r="F69" s="105">
        <f t="shared" si="1"/>
        <v>0.56302521008403361</v>
      </c>
    </row>
    <row r="70" spans="1:6" x14ac:dyDescent="0.6">
      <c r="A70" s="108" t="s">
        <v>214</v>
      </c>
      <c r="B70" s="104"/>
      <c r="C70" s="104"/>
      <c r="D70" s="96"/>
      <c r="E70" s="104"/>
      <c r="F70" s="96"/>
    </row>
    <row r="71" spans="1:6" x14ac:dyDescent="0.6">
      <c r="A71" s="101" t="s">
        <v>144</v>
      </c>
      <c r="B71" s="115">
        <v>14</v>
      </c>
      <c r="C71" s="115">
        <v>12</v>
      </c>
      <c r="D71" s="96">
        <f t="shared" ref="D71:D128" si="2">C71/B71</f>
        <v>0.8571428571428571</v>
      </c>
      <c r="E71" s="115">
        <v>8</v>
      </c>
      <c r="F71" s="96">
        <f t="shared" ref="F71:F128" si="3">E71/C71</f>
        <v>0.66666666666666663</v>
      </c>
    </row>
    <row r="72" spans="1:6" x14ac:dyDescent="0.6">
      <c r="A72" s="101" t="s">
        <v>215</v>
      </c>
      <c r="B72" s="115">
        <v>68</v>
      </c>
      <c r="C72" s="115">
        <v>18</v>
      </c>
      <c r="D72" s="96">
        <f t="shared" si="2"/>
        <v>0.26470588235294118</v>
      </c>
      <c r="E72" s="115">
        <v>7</v>
      </c>
      <c r="F72" s="96">
        <f t="shared" si="3"/>
        <v>0.3888888888888889</v>
      </c>
    </row>
    <row r="73" spans="1:6" x14ac:dyDescent="0.6">
      <c r="A73" s="101" t="s">
        <v>146</v>
      </c>
      <c r="B73" s="115">
        <v>38</v>
      </c>
      <c r="C73" s="115">
        <v>17</v>
      </c>
      <c r="D73" s="96">
        <f t="shared" si="2"/>
        <v>0.44736842105263158</v>
      </c>
      <c r="E73" s="115">
        <v>8</v>
      </c>
      <c r="F73" s="96">
        <f t="shared" si="3"/>
        <v>0.47058823529411764</v>
      </c>
    </row>
    <row r="74" spans="1:6" x14ac:dyDescent="0.6">
      <c r="A74" s="106" t="s">
        <v>186</v>
      </c>
      <c r="B74" s="86">
        <f>SUM(B71:B73)</f>
        <v>120</v>
      </c>
      <c r="C74" s="86">
        <f>SUM(C71:C73)</f>
        <v>47</v>
      </c>
      <c r="D74" s="107">
        <f t="shared" si="2"/>
        <v>0.39166666666666666</v>
      </c>
      <c r="E74" s="86">
        <f>SUM(E71:E73)</f>
        <v>23</v>
      </c>
      <c r="F74" s="107">
        <f t="shared" si="3"/>
        <v>0.48936170212765956</v>
      </c>
    </row>
    <row r="75" spans="1:6" x14ac:dyDescent="0.6">
      <c r="A75" s="101" t="s">
        <v>147</v>
      </c>
      <c r="B75" s="115">
        <v>27</v>
      </c>
      <c r="C75" s="115">
        <v>26</v>
      </c>
      <c r="D75" s="96">
        <f t="shared" si="2"/>
        <v>0.96296296296296291</v>
      </c>
      <c r="E75" s="115">
        <v>8</v>
      </c>
      <c r="F75" s="96">
        <f t="shared" si="3"/>
        <v>0.30769230769230771</v>
      </c>
    </row>
    <row r="76" spans="1:6" x14ac:dyDescent="0.6">
      <c r="A76" s="101" t="s">
        <v>148</v>
      </c>
      <c r="B76" s="115">
        <v>8</v>
      </c>
      <c r="C76" s="115">
        <v>7</v>
      </c>
      <c r="D76" s="96">
        <f t="shared" si="2"/>
        <v>0.875</v>
      </c>
      <c r="E76" s="115">
        <v>5</v>
      </c>
      <c r="F76" s="96">
        <f t="shared" si="3"/>
        <v>0.7142857142857143</v>
      </c>
    </row>
    <row r="77" spans="1:6" x14ac:dyDescent="0.6">
      <c r="A77" s="101" t="s">
        <v>216</v>
      </c>
      <c r="B77" s="115">
        <v>8</v>
      </c>
      <c r="C77" s="115">
        <v>4</v>
      </c>
      <c r="D77" s="96">
        <f t="shared" si="2"/>
        <v>0.5</v>
      </c>
      <c r="E77" s="115">
        <v>1</v>
      </c>
      <c r="F77" s="96">
        <f t="shared" si="3"/>
        <v>0.25</v>
      </c>
    </row>
    <row r="78" spans="1:6" x14ac:dyDescent="0.6">
      <c r="A78" s="101" t="s">
        <v>217</v>
      </c>
      <c r="B78" s="115">
        <v>40</v>
      </c>
      <c r="C78" s="115">
        <v>29</v>
      </c>
      <c r="D78" s="96">
        <f t="shared" si="2"/>
        <v>0.72499999999999998</v>
      </c>
      <c r="E78" s="115">
        <v>4</v>
      </c>
      <c r="F78" s="96">
        <f t="shared" si="3"/>
        <v>0.13793103448275862</v>
      </c>
    </row>
    <row r="79" spans="1:6" x14ac:dyDescent="0.6">
      <c r="A79" s="101" t="s">
        <v>218</v>
      </c>
      <c r="B79" s="115">
        <v>31</v>
      </c>
      <c r="C79" s="115">
        <v>28</v>
      </c>
      <c r="D79" s="96">
        <f t="shared" si="2"/>
        <v>0.90322580645161288</v>
      </c>
      <c r="E79" s="115">
        <v>16</v>
      </c>
      <c r="F79" s="96">
        <f t="shared" si="3"/>
        <v>0.5714285714285714</v>
      </c>
    </row>
    <row r="80" spans="1:6" x14ac:dyDescent="0.6">
      <c r="A80" s="106" t="s">
        <v>203</v>
      </c>
      <c r="B80" s="86">
        <f>SUM(B75:B79)</f>
        <v>114</v>
      </c>
      <c r="C80" s="86">
        <f>SUM(C75:C79)</f>
        <v>94</v>
      </c>
      <c r="D80" s="107">
        <f t="shared" si="2"/>
        <v>0.82456140350877194</v>
      </c>
      <c r="E80" s="86">
        <f>SUM(E75:E79)</f>
        <v>34</v>
      </c>
      <c r="F80" s="107">
        <f t="shared" si="3"/>
        <v>0.36170212765957449</v>
      </c>
    </row>
    <row r="81" spans="1:6" x14ac:dyDescent="0.6">
      <c r="A81" s="101" t="s">
        <v>152</v>
      </c>
      <c r="B81" s="115">
        <v>14</v>
      </c>
      <c r="C81" s="115">
        <v>13</v>
      </c>
      <c r="D81" s="96">
        <f t="shared" si="2"/>
        <v>0.9285714285714286</v>
      </c>
      <c r="E81" s="115">
        <v>7</v>
      </c>
      <c r="F81" s="96">
        <f t="shared" si="3"/>
        <v>0.53846153846153844</v>
      </c>
    </row>
    <row r="82" spans="1:6" x14ac:dyDescent="0.6">
      <c r="A82" s="101" t="s">
        <v>219</v>
      </c>
      <c r="B82" s="115">
        <v>12</v>
      </c>
      <c r="C82" s="115">
        <v>12</v>
      </c>
      <c r="D82" s="96">
        <f t="shared" si="2"/>
        <v>1</v>
      </c>
      <c r="E82" s="115">
        <v>8</v>
      </c>
      <c r="F82" s="96">
        <f t="shared" si="3"/>
        <v>0.66666666666666663</v>
      </c>
    </row>
    <row r="83" spans="1:6" x14ac:dyDescent="0.6">
      <c r="A83" s="101" t="s">
        <v>220</v>
      </c>
      <c r="B83" s="115">
        <v>3</v>
      </c>
      <c r="C83" s="115">
        <v>3</v>
      </c>
      <c r="D83" s="96">
        <f t="shared" si="2"/>
        <v>1</v>
      </c>
      <c r="E83" s="115">
        <v>2</v>
      </c>
      <c r="F83" s="96">
        <f t="shared" si="3"/>
        <v>0.66666666666666663</v>
      </c>
    </row>
    <row r="84" spans="1:6" x14ac:dyDescent="0.6">
      <c r="A84" s="106" t="s">
        <v>32</v>
      </c>
      <c r="B84" s="86">
        <f>SUM(B81:B83)</f>
        <v>29</v>
      </c>
      <c r="C84" s="86">
        <f>SUM(C81:C83)</f>
        <v>28</v>
      </c>
      <c r="D84" s="107">
        <f t="shared" si="2"/>
        <v>0.96551724137931039</v>
      </c>
      <c r="E84" s="86">
        <f>SUM(E81:E83)</f>
        <v>17</v>
      </c>
      <c r="F84" s="107">
        <f t="shared" si="3"/>
        <v>0.6071428571428571</v>
      </c>
    </row>
    <row r="85" spans="1:6" x14ac:dyDescent="0.6">
      <c r="A85" s="103" t="s">
        <v>221</v>
      </c>
      <c r="B85" s="104">
        <f>B74+B80+B84</f>
        <v>263</v>
      </c>
      <c r="C85" s="104">
        <f>C74+C80+C84</f>
        <v>169</v>
      </c>
      <c r="D85" s="105">
        <f t="shared" si="2"/>
        <v>0.64258555133079853</v>
      </c>
      <c r="E85" s="104">
        <f>E74+E80+E84</f>
        <v>74</v>
      </c>
      <c r="F85" s="105">
        <f t="shared" si="3"/>
        <v>0.43786982248520712</v>
      </c>
    </row>
    <row r="86" spans="1:6" x14ac:dyDescent="0.6">
      <c r="A86" s="108" t="s">
        <v>222</v>
      </c>
      <c r="B86" s="85"/>
      <c r="C86" s="85"/>
      <c r="D86" s="96"/>
      <c r="E86" s="85"/>
      <c r="F86" s="96"/>
    </row>
    <row r="87" spans="1:6" x14ac:dyDescent="0.6">
      <c r="A87" s="101" t="s">
        <v>223</v>
      </c>
      <c r="B87" s="115">
        <v>128</v>
      </c>
      <c r="C87" s="115">
        <v>12</v>
      </c>
      <c r="D87" s="96">
        <f t="shared" si="2"/>
        <v>9.375E-2</v>
      </c>
      <c r="E87" s="115">
        <v>7</v>
      </c>
      <c r="F87" s="96">
        <f t="shared" si="3"/>
        <v>0.58333333333333337</v>
      </c>
    </row>
    <row r="88" spans="1:6" x14ac:dyDescent="0.6">
      <c r="A88" s="101" t="s">
        <v>224</v>
      </c>
      <c r="B88" s="115">
        <v>8</v>
      </c>
      <c r="C88" s="115">
        <v>4</v>
      </c>
      <c r="D88" s="96">
        <f t="shared" si="2"/>
        <v>0.5</v>
      </c>
      <c r="E88" s="115">
        <v>2</v>
      </c>
      <c r="F88" s="96">
        <f t="shared" si="3"/>
        <v>0.5</v>
      </c>
    </row>
    <row r="89" spans="1:6" x14ac:dyDescent="0.6">
      <c r="A89" s="101" t="s">
        <v>225</v>
      </c>
      <c r="B89" s="115">
        <v>35</v>
      </c>
      <c r="C89" s="115">
        <v>5</v>
      </c>
      <c r="D89" s="96">
        <f t="shared" si="2"/>
        <v>0.14285714285714285</v>
      </c>
      <c r="E89" s="115">
        <v>4</v>
      </c>
      <c r="F89" s="96">
        <f t="shared" si="3"/>
        <v>0.8</v>
      </c>
    </row>
    <row r="90" spans="1:6" x14ac:dyDescent="0.6">
      <c r="A90" s="101" t="s">
        <v>100</v>
      </c>
      <c r="B90" s="115">
        <v>11</v>
      </c>
      <c r="C90" s="115">
        <v>6</v>
      </c>
      <c r="D90" s="96">
        <f t="shared" si="2"/>
        <v>0.54545454545454541</v>
      </c>
      <c r="E90" s="115">
        <v>3</v>
      </c>
      <c r="F90" s="96">
        <f t="shared" si="3"/>
        <v>0.5</v>
      </c>
    </row>
    <row r="91" spans="1:6" x14ac:dyDescent="0.6">
      <c r="A91" s="101" t="s">
        <v>101</v>
      </c>
      <c r="B91" s="115">
        <v>9</v>
      </c>
      <c r="C91" s="115">
        <v>4</v>
      </c>
      <c r="D91" s="96">
        <f t="shared" si="2"/>
        <v>0.44444444444444442</v>
      </c>
      <c r="E91" s="115">
        <v>4</v>
      </c>
      <c r="F91" s="96">
        <f t="shared" si="3"/>
        <v>1</v>
      </c>
    </row>
    <row r="92" spans="1:6" x14ac:dyDescent="0.6">
      <c r="A92" s="101" t="s">
        <v>226</v>
      </c>
      <c r="B92" s="115">
        <v>5</v>
      </c>
      <c r="C92" s="115">
        <v>5</v>
      </c>
      <c r="D92" s="96">
        <f t="shared" si="2"/>
        <v>1</v>
      </c>
      <c r="E92" s="115">
        <v>3</v>
      </c>
      <c r="F92" s="96">
        <f t="shared" si="3"/>
        <v>0.6</v>
      </c>
    </row>
    <row r="93" spans="1:6" x14ac:dyDescent="0.6">
      <c r="A93" s="101" t="s">
        <v>227</v>
      </c>
      <c r="B93" s="115">
        <v>10</v>
      </c>
      <c r="C93" s="115">
        <v>4</v>
      </c>
      <c r="D93" s="96">
        <f t="shared" si="2"/>
        <v>0.4</v>
      </c>
      <c r="E93" s="115">
        <v>4</v>
      </c>
      <c r="F93" s="96">
        <f t="shared" si="3"/>
        <v>1</v>
      </c>
    </row>
    <row r="94" spans="1:6" x14ac:dyDescent="0.6">
      <c r="A94" s="106" t="s">
        <v>186</v>
      </c>
      <c r="B94" s="86">
        <f>SUM(B87:B93)</f>
        <v>206</v>
      </c>
      <c r="C94" s="86">
        <f>SUM(C87:C93)</f>
        <v>40</v>
      </c>
      <c r="D94" s="107">
        <f t="shared" si="2"/>
        <v>0.1941747572815534</v>
      </c>
      <c r="E94" s="86">
        <f>SUM(E87:E93)</f>
        <v>27</v>
      </c>
      <c r="F94" s="107">
        <f t="shared" si="3"/>
        <v>0.67500000000000004</v>
      </c>
    </row>
    <row r="95" spans="1:6" x14ac:dyDescent="0.6">
      <c r="A95" s="101" t="s">
        <v>228</v>
      </c>
      <c r="B95" s="115">
        <v>100</v>
      </c>
      <c r="C95" s="115">
        <v>59</v>
      </c>
      <c r="D95" s="96">
        <f t="shared" si="2"/>
        <v>0.59</v>
      </c>
      <c r="E95" s="115">
        <v>28</v>
      </c>
      <c r="F95" s="96">
        <f t="shared" si="3"/>
        <v>0.47457627118644069</v>
      </c>
    </row>
    <row r="96" spans="1:6" x14ac:dyDescent="0.6">
      <c r="A96" s="101" t="s">
        <v>229</v>
      </c>
      <c r="B96" s="115">
        <v>8</v>
      </c>
      <c r="C96" s="115">
        <v>8</v>
      </c>
      <c r="D96" s="96">
        <f t="shared" si="2"/>
        <v>1</v>
      </c>
      <c r="E96" s="115">
        <v>7</v>
      </c>
      <c r="F96" s="96">
        <f t="shared" si="3"/>
        <v>0.875</v>
      </c>
    </row>
    <row r="97" spans="1:6" x14ac:dyDescent="0.6">
      <c r="A97" s="101" t="s">
        <v>230</v>
      </c>
      <c r="B97" s="115">
        <v>3</v>
      </c>
      <c r="C97" s="115">
        <v>3</v>
      </c>
      <c r="D97" s="96">
        <f t="shared" si="2"/>
        <v>1</v>
      </c>
      <c r="E97" s="115">
        <v>3</v>
      </c>
      <c r="F97" s="96">
        <f t="shared" si="3"/>
        <v>1</v>
      </c>
    </row>
    <row r="98" spans="1:6" x14ac:dyDescent="0.6">
      <c r="A98" s="101" t="s">
        <v>231</v>
      </c>
      <c r="B98" s="115">
        <v>16</v>
      </c>
      <c r="C98" s="115">
        <v>9</v>
      </c>
      <c r="D98" s="96">
        <f t="shared" si="2"/>
        <v>0.5625</v>
      </c>
      <c r="E98" s="115">
        <v>6</v>
      </c>
      <c r="F98" s="96">
        <f t="shared" si="3"/>
        <v>0.66666666666666663</v>
      </c>
    </row>
    <row r="99" spans="1:6" x14ac:dyDescent="0.6">
      <c r="A99" s="101" t="s">
        <v>107</v>
      </c>
      <c r="B99" s="115">
        <v>105</v>
      </c>
      <c r="C99" s="115">
        <v>93</v>
      </c>
      <c r="D99" s="96">
        <f t="shared" si="2"/>
        <v>0.88571428571428568</v>
      </c>
      <c r="E99" s="115">
        <v>64</v>
      </c>
      <c r="F99" s="96">
        <f t="shared" si="3"/>
        <v>0.68817204301075274</v>
      </c>
    </row>
    <row r="100" spans="1:6" x14ac:dyDescent="0.6">
      <c r="A100" s="101" t="s">
        <v>232</v>
      </c>
      <c r="B100" s="115">
        <v>15</v>
      </c>
      <c r="C100" s="115">
        <v>8</v>
      </c>
      <c r="D100" s="96">
        <f t="shared" si="2"/>
        <v>0.53333333333333333</v>
      </c>
      <c r="E100" s="115">
        <v>1</v>
      </c>
      <c r="F100" s="96">
        <f t="shared" si="3"/>
        <v>0.125</v>
      </c>
    </row>
    <row r="101" spans="1:6" x14ac:dyDescent="0.6">
      <c r="A101" s="101" t="s">
        <v>169</v>
      </c>
      <c r="B101" s="115">
        <v>12</v>
      </c>
      <c r="C101" s="115">
        <v>11</v>
      </c>
      <c r="D101" s="96">
        <f t="shared" si="2"/>
        <v>0.91666666666666663</v>
      </c>
      <c r="E101" s="115">
        <v>8</v>
      </c>
      <c r="F101" s="96">
        <f t="shared" si="3"/>
        <v>0.72727272727272729</v>
      </c>
    </row>
    <row r="102" spans="1:6" x14ac:dyDescent="0.6">
      <c r="A102" s="101" t="s">
        <v>120</v>
      </c>
      <c r="B102" s="115">
        <v>280</v>
      </c>
      <c r="C102" s="115">
        <v>60</v>
      </c>
      <c r="D102" s="96">
        <f t="shared" si="2"/>
        <v>0.21428571428571427</v>
      </c>
      <c r="E102" s="115">
        <v>37</v>
      </c>
      <c r="F102" s="96">
        <f t="shared" si="3"/>
        <v>0.6166666666666667</v>
      </c>
    </row>
    <row r="103" spans="1:6" x14ac:dyDescent="0.6">
      <c r="A103" s="101" t="s">
        <v>159</v>
      </c>
      <c r="B103" s="115">
        <v>16</v>
      </c>
      <c r="C103" s="115">
        <v>10</v>
      </c>
      <c r="D103" s="96">
        <f t="shared" si="2"/>
        <v>0.625</v>
      </c>
      <c r="E103" s="115">
        <v>7</v>
      </c>
      <c r="F103" s="96">
        <f t="shared" si="3"/>
        <v>0.7</v>
      </c>
    </row>
    <row r="104" spans="1:6" x14ac:dyDescent="0.6">
      <c r="A104" s="101" t="s">
        <v>122</v>
      </c>
      <c r="B104" s="115">
        <v>5</v>
      </c>
      <c r="C104" s="115">
        <v>3</v>
      </c>
      <c r="D104" s="96">
        <f t="shared" si="2"/>
        <v>0.6</v>
      </c>
      <c r="E104" s="115">
        <v>2</v>
      </c>
      <c r="F104" s="96">
        <f t="shared" si="3"/>
        <v>0.66666666666666663</v>
      </c>
    </row>
    <row r="105" spans="1:6" x14ac:dyDescent="0.6">
      <c r="A105" s="101" t="s">
        <v>123</v>
      </c>
      <c r="B105" s="115">
        <v>50</v>
      </c>
      <c r="C105" s="115">
        <v>27</v>
      </c>
      <c r="D105" s="96">
        <f t="shared" si="2"/>
        <v>0.54</v>
      </c>
      <c r="E105" s="115">
        <v>10</v>
      </c>
      <c r="F105" s="96">
        <f t="shared" si="3"/>
        <v>0.37037037037037035</v>
      </c>
    </row>
    <row r="106" spans="1:6" x14ac:dyDescent="0.6">
      <c r="A106" s="101" t="s">
        <v>124</v>
      </c>
      <c r="B106" s="115">
        <v>19</v>
      </c>
      <c r="C106" s="115">
        <v>19</v>
      </c>
      <c r="D106" s="96">
        <f t="shared" si="2"/>
        <v>1</v>
      </c>
      <c r="E106" s="115">
        <v>10</v>
      </c>
      <c r="F106" s="96">
        <f t="shared" si="3"/>
        <v>0.52631578947368418</v>
      </c>
    </row>
    <row r="107" spans="1:6" x14ac:dyDescent="0.6">
      <c r="A107" s="101" t="s">
        <v>160</v>
      </c>
      <c r="B107" s="115">
        <v>53</v>
      </c>
      <c r="C107" s="115">
        <v>45</v>
      </c>
      <c r="D107" s="96">
        <f t="shared" si="2"/>
        <v>0.84905660377358494</v>
      </c>
      <c r="E107" s="115">
        <v>39</v>
      </c>
      <c r="F107" s="96">
        <f t="shared" si="3"/>
        <v>0.8666666666666667</v>
      </c>
    </row>
    <row r="108" spans="1:6" x14ac:dyDescent="0.6">
      <c r="A108" s="106" t="s">
        <v>188</v>
      </c>
      <c r="B108" s="86">
        <f>SUM(B95:B107)</f>
        <v>682</v>
      </c>
      <c r="C108" s="86">
        <f>SUM(C95:C107)</f>
        <v>355</v>
      </c>
      <c r="D108" s="107">
        <f t="shared" si="2"/>
        <v>0.52052785923753664</v>
      </c>
      <c r="E108" s="86">
        <f>SUM(E95:E107)</f>
        <v>222</v>
      </c>
      <c r="F108" s="107">
        <f t="shared" si="3"/>
        <v>0.62535211267605639</v>
      </c>
    </row>
    <row r="109" spans="1:6" x14ac:dyDescent="0.6">
      <c r="A109" s="101" t="s">
        <v>233</v>
      </c>
      <c r="B109" s="115">
        <v>4</v>
      </c>
      <c r="C109" s="115">
        <v>3</v>
      </c>
      <c r="D109" s="96">
        <f t="shared" si="2"/>
        <v>0.75</v>
      </c>
      <c r="E109" s="115">
        <v>1</v>
      </c>
      <c r="F109" s="96">
        <f t="shared" si="3"/>
        <v>0.33333333333333331</v>
      </c>
    </row>
    <row r="110" spans="1:6" x14ac:dyDescent="0.6">
      <c r="A110" s="101" t="s">
        <v>234</v>
      </c>
      <c r="B110" s="115">
        <v>5</v>
      </c>
      <c r="C110" s="115">
        <v>5</v>
      </c>
      <c r="D110" s="96">
        <f t="shared" si="2"/>
        <v>1</v>
      </c>
      <c r="E110" s="115">
        <v>5</v>
      </c>
      <c r="F110" s="96">
        <f t="shared" si="3"/>
        <v>1</v>
      </c>
    </row>
    <row r="111" spans="1:6" x14ac:dyDescent="0.6">
      <c r="A111" s="101" t="s">
        <v>235</v>
      </c>
      <c r="B111" s="115">
        <v>2</v>
      </c>
      <c r="C111" s="115">
        <v>2</v>
      </c>
      <c r="D111" s="96">
        <f t="shared" si="2"/>
        <v>1</v>
      </c>
      <c r="E111" s="115">
        <v>1</v>
      </c>
      <c r="F111" s="96">
        <f t="shared" si="3"/>
        <v>0.5</v>
      </c>
    </row>
    <row r="112" spans="1:6" x14ac:dyDescent="0.6">
      <c r="A112" s="101" t="s">
        <v>236</v>
      </c>
      <c r="B112" s="115">
        <v>15</v>
      </c>
      <c r="C112" s="115">
        <v>15</v>
      </c>
      <c r="D112" s="96">
        <f t="shared" si="2"/>
        <v>1</v>
      </c>
      <c r="E112" s="115">
        <v>12</v>
      </c>
      <c r="F112" s="96">
        <f t="shared" si="3"/>
        <v>0.8</v>
      </c>
    </row>
    <row r="113" spans="1:6" x14ac:dyDescent="0.6">
      <c r="A113" s="101" t="s">
        <v>237</v>
      </c>
      <c r="B113" s="115">
        <v>13</v>
      </c>
      <c r="C113" s="115">
        <v>8</v>
      </c>
      <c r="D113" s="96">
        <f t="shared" si="2"/>
        <v>0.61538461538461542</v>
      </c>
      <c r="E113" s="115">
        <v>8</v>
      </c>
      <c r="F113" s="96">
        <f t="shared" si="3"/>
        <v>1</v>
      </c>
    </row>
    <row r="114" spans="1:6" x14ac:dyDescent="0.6">
      <c r="A114" s="101" t="s">
        <v>238</v>
      </c>
      <c r="B114" s="115">
        <v>2</v>
      </c>
      <c r="C114" s="115">
        <v>2</v>
      </c>
      <c r="D114" s="96">
        <f t="shared" si="2"/>
        <v>1</v>
      </c>
      <c r="E114" s="115">
        <v>2</v>
      </c>
      <c r="F114" s="96">
        <f t="shared" si="3"/>
        <v>1</v>
      </c>
    </row>
    <row r="115" spans="1:6" x14ac:dyDescent="0.6">
      <c r="A115" s="101" t="s">
        <v>239</v>
      </c>
      <c r="B115" s="115">
        <v>2</v>
      </c>
      <c r="C115" s="115">
        <v>1</v>
      </c>
      <c r="D115" s="96">
        <f t="shared" si="2"/>
        <v>0.5</v>
      </c>
      <c r="E115" s="115">
        <v>0</v>
      </c>
      <c r="F115" s="96">
        <f t="shared" si="3"/>
        <v>0</v>
      </c>
    </row>
    <row r="116" spans="1:6" x14ac:dyDescent="0.6">
      <c r="A116" s="101" t="s">
        <v>240</v>
      </c>
      <c r="B116" s="115">
        <v>1</v>
      </c>
      <c r="C116" s="115">
        <v>1</v>
      </c>
      <c r="D116" s="96">
        <f t="shared" si="2"/>
        <v>1</v>
      </c>
      <c r="E116" s="115">
        <v>1</v>
      </c>
      <c r="F116" s="96">
        <f t="shared" si="3"/>
        <v>1</v>
      </c>
    </row>
    <row r="117" spans="1:6" x14ac:dyDescent="0.6">
      <c r="A117" s="101" t="s">
        <v>241</v>
      </c>
      <c r="B117" s="115">
        <v>7</v>
      </c>
      <c r="C117" s="115">
        <v>6</v>
      </c>
      <c r="D117" s="96">
        <f t="shared" si="2"/>
        <v>0.8571428571428571</v>
      </c>
      <c r="E117" s="115">
        <v>6</v>
      </c>
      <c r="F117" s="96">
        <f t="shared" si="3"/>
        <v>1</v>
      </c>
    </row>
    <row r="118" spans="1:6" x14ac:dyDescent="0.6">
      <c r="A118" s="101" t="s">
        <v>242</v>
      </c>
      <c r="B118" s="115">
        <v>2</v>
      </c>
      <c r="C118" s="115">
        <v>2</v>
      </c>
      <c r="D118" s="96">
        <f t="shared" si="2"/>
        <v>1</v>
      </c>
      <c r="E118" s="115">
        <v>2</v>
      </c>
      <c r="F118" s="96">
        <f t="shared" si="3"/>
        <v>1</v>
      </c>
    </row>
    <row r="119" spans="1:6" x14ac:dyDescent="0.6">
      <c r="A119" s="101" t="s">
        <v>243</v>
      </c>
      <c r="B119" s="115">
        <v>5</v>
      </c>
      <c r="C119" s="115">
        <v>4</v>
      </c>
      <c r="D119" s="96">
        <f t="shared" si="2"/>
        <v>0.8</v>
      </c>
      <c r="E119" s="115">
        <v>2</v>
      </c>
      <c r="F119" s="96">
        <f t="shared" si="3"/>
        <v>0.5</v>
      </c>
    </row>
    <row r="120" spans="1:6" x14ac:dyDescent="0.6">
      <c r="A120" s="101" t="s">
        <v>244</v>
      </c>
      <c r="B120" s="115">
        <v>13</v>
      </c>
      <c r="C120" s="115">
        <v>13</v>
      </c>
      <c r="D120" s="96">
        <f t="shared" si="2"/>
        <v>1</v>
      </c>
      <c r="E120" s="115">
        <v>12</v>
      </c>
      <c r="F120" s="96">
        <f t="shared" si="3"/>
        <v>0.92307692307692313</v>
      </c>
    </row>
    <row r="121" spans="1:6" x14ac:dyDescent="0.6">
      <c r="A121" s="101" t="s">
        <v>163</v>
      </c>
      <c r="B121" s="115">
        <v>1</v>
      </c>
      <c r="C121" s="115">
        <v>0</v>
      </c>
      <c r="D121" s="96">
        <f t="shared" si="2"/>
        <v>0</v>
      </c>
      <c r="E121" s="115">
        <v>0</v>
      </c>
      <c r="F121" s="96" t="e">
        <f t="shared" si="3"/>
        <v>#DIV/0!</v>
      </c>
    </row>
    <row r="122" spans="1:6" x14ac:dyDescent="0.6">
      <c r="A122" s="106" t="s">
        <v>32</v>
      </c>
      <c r="B122" s="86">
        <f>SUM(B109:B121)</f>
        <v>72</v>
      </c>
      <c r="C122" s="86">
        <f>SUM(C109:C121)</f>
        <v>62</v>
      </c>
      <c r="D122" s="107">
        <f t="shared" si="2"/>
        <v>0.86111111111111116</v>
      </c>
      <c r="E122" s="86">
        <f>SUM(E109:E121)</f>
        <v>52</v>
      </c>
      <c r="F122" s="107">
        <f t="shared" si="3"/>
        <v>0.83870967741935487</v>
      </c>
    </row>
    <row r="123" spans="1:6" x14ac:dyDescent="0.6">
      <c r="A123" s="103" t="s">
        <v>139</v>
      </c>
      <c r="B123" s="104">
        <f>B94+B108+B122</f>
        <v>960</v>
      </c>
      <c r="C123" s="104">
        <f>C94+C108+C122</f>
        <v>457</v>
      </c>
      <c r="D123" s="105">
        <f t="shared" si="2"/>
        <v>0.47604166666666664</v>
      </c>
      <c r="E123" s="104">
        <f>E94+E108+E122</f>
        <v>301</v>
      </c>
      <c r="F123" s="105">
        <f t="shared" si="3"/>
        <v>0.65864332603938736</v>
      </c>
    </row>
    <row r="124" spans="1:6" x14ac:dyDescent="0.6">
      <c r="A124" s="108" t="s">
        <v>245</v>
      </c>
      <c r="B124" s="104"/>
      <c r="C124" s="104"/>
      <c r="D124" s="96"/>
      <c r="E124" s="104"/>
      <c r="F124" s="96"/>
    </row>
    <row r="125" spans="1:6" x14ac:dyDescent="0.6">
      <c r="A125" s="101" t="s">
        <v>46</v>
      </c>
      <c r="B125" s="115">
        <v>15</v>
      </c>
      <c r="C125" s="115">
        <v>7</v>
      </c>
      <c r="D125" s="96">
        <f t="shared" si="2"/>
        <v>0.46666666666666667</v>
      </c>
      <c r="E125" s="115">
        <v>4</v>
      </c>
      <c r="F125" s="96">
        <f t="shared" si="3"/>
        <v>0.5714285714285714</v>
      </c>
    </row>
    <row r="126" spans="1:6" x14ac:dyDescent="0.6">
      <c r="A126" s="101" t="s">
        <v>246</v>
      </c>
      <c r="B126" s="115">
        <v>4</v>
      </c>
      <c r="C126" s="115">
        <v>2</v>
      </c>
      <c r="D126" s="96">
        <f t="shared" si="2"/>
        <v>0.5</v>
      </c>
      <c r="E126" s="115">
        <v>0</v>
      </c>
      <c r="F126" s="96">
        <f t="shared" si="3"/>
        <v>0</v>
      </c>
    </row>
    <row r="127" spans="1:6" x14ac:dyDescent="0.6">
      <c r="A127" s="106" t="s">
        <v>186</v>
      </c>
      <c r="B127" s="86">
        <f>SUM(B125:B126)</f>
        <v>19</v>
      </c>
      <c r="C127" s="86">
        <f>SUM(C125:C126)</f>
        <v>9</v>
      </c>
      <c r="D127" s="107">
        <f t="shared" si="2"/>
        <v>0.47368421052631576</v>
      </c>
      <c r="E127" s="86">
        <f>SUM(E125:E126)</f>
        <v>4</v>
      </c>
      <c r="F127" s="107">
        <f t="shared" si="3"/>
        <v>0.44444444444444442</v>
      </c>
    </row>
    <row r="128" spans="1:6" x14ac:dyDescent="0.6">
      <c r="A128" s="101" t="s">
        <v>56</v>
      </c>
      <c r="B128" s="115">
        <v>17</v>
      </c>
      <c r="C128" s="115">
        <v>9</v>
      </c>
      <c r="D128" s="96">
        <f t="shared" si="2"/>
        <v>0.52941176470588236</v>
      </c>
      <c r="E128" s="115">
        <v>3</v>
      </c>
      <c r="F128" s="96">
        <f t="shared" si="3"/>
        <v>0.33333333333333331</v>
      </c>
    </row>
    <row r="129" spans="1:6" x14ac:dyDescent="0.6">
      <c r="A129" s="101" t="s">
        <v>247</v>
      </c>
      <c r="B129" s="115">
        <v>10</v>
      </c>
      <c r="C129" s="115">
        <v>4</v>
      </c>
      <c r="D129" s="96">
        <f>C129/B129</f>
        <v>0.4</v>
      </c>
      <c r="E129" s="115">
        <v>3</v>
      </c>
      <c r="F129" s="96">
        <f>E129/C129</f>
        <v>0.75</v>
      </c>
    </row>
    <row r="130" spans="1:6" x14ac:dyDescent="0.6">
      <c r="A130" s="101" t="s">
        <v>248</v>
      </c>
      <c r="B130" s="115">
        <v>20</v>
      </c>
      <c r="C130" s="115">
        <v>16</v>
      </c>
      <c r="D130" s="96">
        <f>C130/B130</f>
        <v>0.8</v>
      </c>
      <c r="E130" s="115">
        <v>6</v>
      </c>
      <c r="F130" s="96">
        <f>E130/C130</f>
        <v>0.375</v>
      </c>
    </row>
    <row r="131" spans="1:6" x14ac:dyDescent="0.6">
      <c r="A131" s="106" t="s">
        <v>188</v>
      </c>
      <c r="B131" s="86">
        <f>SUM(B128:B130)</f>
        <v>47</v>
      </c>
      <c r="C131" s="86">
        <f>SUM(C128:C130)</f>
        <v>29</v>
      </c>
      <c r="D131" s="107">
        <f>C131/B131</f>
        <v>0.61702127659574468</v>
      </c>
      <c r="E131" s="86">
        <f>SUM(E128:E130)</f>
        <v>12</v>
      </c>
      <c r="F131" s="107">
        <f>E131/C131</f>
        <v>0.41379310344827586</v>
      </c>
    </row>
    <row r="132" spans="1:6" x14ac:dyDescent="0.6">
      <c r="A132" s="103" t="s">
        <v>249</v>
      </c>
      <c r="B132" s="104">
        <f>B127+B131</f>
        <v>66</v>
      </c>
      <c r="C132" s="104">
        <f>C127+C131</f>
        <v>38</v>
      </c>
      <c r="D132" s="105">
        <f>C132/B132</f>
        <v>0.5757575757575758</v>
      </c>
      <c r="E132" s="104">
        <f>E127+E131</f>
        <v>16</v>
      </c>
      <c r="F132" s="105">
        <f>E132/C132</f>
        <v>0.42105263157894735</v>
      </c>
    </row>
    <row r="133" spans="1:6" x14ac:dyDescent="0.6">
      <c r="A133" s="112" t="s">
        <v>175</v>
      </c>
      <c r="B133" s="88">
        <f>B26+B42+B56+B69+B85+B123+B132</f>
        <v>5078</v>
      </c>
      <c r="C133" s="88">
        <f>C26+C42+C56+C69+C85+C123+C132</f>
        <v>3294</v>
      </c>
      <c r="D133" s="105">
        <f>C133/B133</f>
        <v>0.6486805829066562</v>
      </c>
      <c r="E133" s="88">
        <f>E26+E42+E56+E69+E85+E123+E132</f>
        <v>1009</v>
      </c>
      <c r="F133" s="105">
        <f>E133/C133</f>
        <v>0.306314511232544</v>
      </c>
    </row>
    <row r="134" spans="1:6" x14ac:dyDescent="0.6">
      <c r="A134" s="48" t="s">
        <v>176</v>
      </c>
      <c r="B134" s="111"/>
      <c r="C134" s="111"/>
      <c r="D134" s="111"/>
      <c r="E134" s="111"/>
      <c r="F134" s="111"/>
    </row>
    <row r="135" spans="1:6" x14ac:dyDescent="0.6">
      <c r="A135" s="49" t="s">
        <v>177</v>
      </c>
      <c r="B135" s="111"/>
      <c r="C135" s="111"/>
      <c r="D135" s="111"/>
      <c r="E135" s="111"/>
      <c r="F135" s="111"/>
    </row>
  </sheetData>
  <pageMargins left="0.7" right="0.7" top="0.75" bottom="0.75" header="0.3" footer="0.3"/>
  <pageSetup scale="78" orientation="portrait" r:id="rId1"/>
  <headerFooter>
    <oddHeader xml:space="preserve">&amp;L&amp;"-,Bold"&amp;11Program Level Data &amp;C&amp;"-,Bold"&amp;11Table 39 &amp;R&amp;"-,Bold"&amp;11Graduate Amissions by Program </oddHeader>
    <oddFooter>&amp;L&amp;"-,Bold"&amp;11Office of Institutional Research, UMass Boston</oddFooter>
  </headerFooter>
  <rowBreaks count="2" manualBreakCount="2">
    <brk id="42" max="5" man="1"/>
    <brk id="8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9"/>
  <sheetViews>
    <sheetView zoomScale="110" zoomScaleNormal="110" workbookViewId="0">
      <selection activeCell="A30" sqref="A30"/>
    </sheetView>
  </sheetViews>
  <sheetFormatPr defaultRowHeight="15.6" x14ac:dyDescent="0.6"/>
  <cols>
    <col min="1" max="1" width="38.5" style="97" customWidth="1"/>
    <col min="2" max="2" width="12.09765625" style="97" customWidth="1"/>
    <col min="3" max="3" width="7.34765625" style="97" customWidth="1"/>
    <col min="4" max="4" width="9.84765625" style="97" customWidth="1"/>
    <col min="5" max="5" width="8.75" style="97" customWidth="1"/>
    <col min="6" max="6" width="8" style="97" customWidth="1"/>
  </cols>
  <sheetData>
    <row r="1" spans="1:6" s="6" customFormat="1" ht="18.3" x14ac:dyDescent="0.7">
      <c r="A1" s="51" t="s">
        <v>250</v>
      </c>
      <c r="B1" s="55"/>
      <c r="C1" s="55"/>
      <c r="D1" s="55"/>
      <c r="E1" s="55"/>
      <c r="F1" s="55"/>
    </row>
    <row r="2" spans="1:6" s="6" customFormat="1" ht="29.1" x14ac:dyDescent="0.6">
      <c r="A2" s="55"/>
      <c r="B2" s="99" t="s">
        <v>179</v>
      </c>
      <c r="C2" s="100" t="s">
        <v>180</v>
      </c>
      <c r="D2" s="100" t="s">
        <v>181</v>
      </c>
      <c r="E2" s="99" t="s">
        <v>182</v>
      </c>
      <c r="F2" s="100" t="s">
        <v>183</v>
      </c>
    </row>
    <row r="3" spans="1:6" x14ac:dyDescent="0.6">
      <c r="A3" s="108" t="s">
        <v>184</v>
      </c>
      <c r="B3" s="94"/>
      <c r="C3" s="95"/>
      <c r="D3" s="95"/>
      <c r="E3" s="94"/>
      <c r="F3" s="95"/>
    </row>
    <row r="4" spans="1:6" x14ac:dyDescent="0.6">
      <c r="A4" s="101" t="s">
        <v>185</v>
      </c>
      <c r="B4" s="85">
        <v>22</v>
      </c>
      <c r="C4" s="85">
        <v>8</v>
      </c>
      <c r="D4" s="96">
        <f>C4/B4</f>
        <v>0.36363636363636365</v>
      </c>
      <c r="E4" s="85">
        <v>4</v>
      </c>
      <c r="F4" s="96">
        <f>E4/C4</f>
        <v>0.5</v>
      </c>
    </row>
    <row r="5" spans="1:6" x14ac:dyDescent="0.6">
      <c r="A5" s="101" t="s">
        <v>7</v>
      </c>
      <c r="B5" s="85">
        <v>382</v>
      </c>
      <c r="C5" s="85">
        <v>6</v>
      </c>
      <c r="D5" s="96">
        <f t="shared" ref="D5:D68" si="0">C5/B5</f>
        <v>1.5706806282722512E-2</v>
      </c>
      <c r="E5" s="85">
        <v>6</v>
      </c>
      <c r="F5" s="96">
        <f t="shared" ref="F5:F68" si="1">E5/C5</f>
        <v>1</v>
      </c>
    </row>
    <row r="6" spans="1:6" x14ac:dyDescent="0.6">
      <c r="A6" s="101" t="s">
        <v>8</v>
      </c>
      <c r="B6" s="85">
        <v>12</v>
      </c>
      <c r="C6" s="85">
        <v>4</v>
      </c>
      <c r="D6" s="96">
        <f t="shared" si="0"/>
        <v>0.33333333333333331</v>
      </c>
      <c r="E6" s="85">
        <v>4</v>
      </c>
      <c r="F6" s="96">
        <f t="shared" si="1"/>
        <v>1</v>
      </c>
    </row>
    <row r="7" spans="1:6" x14ac:dyDescent="0.6">
      <c r="A7" s="101" t="s">
        <v>9</v>
      </c>
      <c r="B7" s="85">
        <v>24</v>
      </c>
      <c r="C7" s="85">
        <v>15</v>
      </c>
      <c r="D7" s="96">
        <f t="shared" si="0"/>
        <v>0.625</v>
      </c>
      <c r="E7" s="85">
        <v>8</v>
      </c>
      <c r="F7" s="96">
        <f t="shared" si="1"/>
        <v>0.53333333333333333</v>
      </c>
    </row>
    <row r="8" spans="1:6" s="6" customFormat="1" x14ac:dyDescent="0.6">
      <c r="A8" s="106" t="s">
        <v>186</v>
      </c>
      <c r="B8" s="86">
        <f>SUM(B4:B7)</f>
        <v>440</v>
      </c>
      <c r="C8" s="86">
        <f>SUM(C4:C7)</f>
        <v>33</v>
      </c>
      <c r="D8" s="107">
        <f t="shared" si="0"/>
        <v>7.4999999999999997E-2</v>
      </c>
      <c r="E8" s="86">
        <f>SUM(E4:E7)</f>
        <v>22</v>
      </c>
      <c r="F8" s="107">
        <f t="shared" si="1"/>
        <v>0.66666666666666663</v>
      </c>
    </row>
    <row r="9" spans="1:6" x14ac:dyDescent="0.6">
      <c r="A9" s="101" t="s">
        <v>11</v>
      </c>
      <c r="B9" s="85">
        <v>4</v>
      </c>
      <c r="C9" s="85">
        <v>4</v>
      </c>
      <c r="D9" s="96">
        <f t="shared" si="0"/>
        <v>1</v>
      </c>
      <c r="E9" s="85">
        <v>4</v>
      </c>
      <c r="F9" s="96">
        <f t="shared" si="1"/>
        <v>1</v>
      </c>
    </row>
    <row r="10" spans="1:6" x14ac:dyDescent="0.6">
      <c r="A10" s="101" t="s">
        <v>12</v>
      </c>
      <c r="B10" s="85">
        <v>31</v>
      </c>
      <c r="C10" s="85">
        <v>27</v>
      </c>
      <c r="D10" s="96">
        <f t="shared" si="0"/>
        <v>0.87096774193548387</v>
      </c>
      <c r="E10" s="85">
        <v>12</v>
      </c>
      <c r="F10" s="96">
        <f t="shared" si="1"/>
        <v>0.44444444444444442</v>
      </c>
    </row>
    <row r="11" spans="1:6" x14ac:dyDescent="0.6">
      <c r="A11" s="101" t="s">
        <v>13</v>
      </c>
      <c r="B11" s="85">
        <v>57</v>
      </c>
      <c r="C11" s="85">
        <v>55</v>
      </c>
      <c r="D11" s="96">
        <f t="shared" si="0"/>
        <v>0.96491228070175439</v>
      </c>
      <c r="E11" s="85">
        <v>32</v>
      </c>
      <c r="F11" s="96">
        <f t="shared" si="1"/>
        <v>0.58181818181818179</v>
      </c>
    </row>
    <row r="12" spans="1:6" x14ac:dyDescent="0.6">
      <c r="A12" s="101" t="s">
        <v>14</v>
      </c>
      <c r="B12" s="85">
        <v>21</v>
      </c>
      <c r="C12" s="85">
        <v>11</v>
      </c>
      <c r="D12" s="96">
        <f t="shared" si="0"/>
        <v>0.52380952380952384</v>
      </c>
      <c r="E12" s="85">
        <v>7</v>
      </c>
      <c r="F12" s="96">
        <f t="shared" si="1"/>
        <v>0.63636363636363635</v>
      </c>
    </row>
    <row r="13" spans="1:6" x14ac:dyDescent="0.6">
      <c r="A13" s="101" t="s">
        <v>15</v>
      </c>
      <c r="B13" s="85">
        <v>36</v>
      </c>
      <c r="C13" s="85">
        <v>19</v>
      </c>
      <c r="D13" s="96">
        <f t="shared" si="0"/>
        <v>0.52777777777777779</v>
      </c>
      <c r="E13" s="85">
        <v>11</v>
      </c>
      <c r="F13" s="96">
        <f t="shared" si="1"/>
        <v>0.57894736842105265</v>
      </c>
    </row>
    <row r="14" spans="1:6" x14ac:dyDescent="0.6">
      <c r="A14" s="101" t="s">
        <v>187</v>
      </c>
      <c r="B14" s="85">
        <v>6</v>
      </c>
      <c r="C14" s="85">
        <v>6</v>
      </c>
      <c r="D14" s="96">
        <f t="shared" si="0"/>
        <v>1</v>
      </c>
      <c r="E14" s="85">
        <v>4</v>
      </c>
      <c r="F14" s="96">
        <f t="shared" si="1"/>
        <v>0.66666666666666663</v>
      </c>
    </row>
    <row r="15" spans="1:6" x14ac:dyDescent="0.6">
      <c r="A15" s="101" t="s">
        <v>16</v>
      </c>
      <c r="B15" s="85">
        <v>18</v>
      </c>
      <c r="C15" s="85">
        <v>17</v>
      </c>
      <c r="D15" s="96">
        <f t="shared" si="0"/>
        <v>0.94444444444444442</v>
      </c>
      <c r="E15" s="85">
        <v>12</v>
      </c>
      <c r="F15" s="96">
        <f t="shared" si="1"/>
        <v>0.70588235294117652</v>
      </c>
    </row>
    <row r="16" spans="1:6" x14ac:dyDescent="0.6">
      <c r="A16" s="101" t="s">
        <v>17</v>
      </c>
      <c r="B16" s="85">
        <v>16</v>
      </c>
      <c r="C16" s="85">
        <v>14</v>
      </c>
      <c r="D16" s="96">
        <f t="shared" si="0"/>
        <v>0.875</v>
      </c>
      <c r="E16" s="85">
        <v>11</v>
      </c>
      <c r="F16" s="96">
        <f t="shared" si="1"/>
        <v>0.7857142857142857</v>
      </c>
    </row>
    <row r="17" spans="1:6" x14ac:dyDescent="0.6">
      <c r="A17" s="101" t="s">
        <v>18</v>
      </c>
      <c r="B17" s="85">
        <v>42</v>
      </c>
      <c r="C17" s="85">
        <v>37</v>
      </c>
      <c r="D17" s="96">
        <f t="shared" si="0"/>
        <v>0.88095238095238093</v>
      </c>
      <c r="E17" s="85">
        <v>20</v>
      </c>
      <c r="F17" s="96">
        <f t="shared" si="1"/>
        <v>0.54054054054054057</v>
      </c>
    </row>
    <row r="18" spans="1:6" x14ac:dyDescent="0.6">
      <c r="A18" s="101" t="s">
        <v>23</v>
      </c>
      <c r="B18" s="85">
        <v>8</v>
      </c>
      <c r="C18" s="85">
        <v>6</v>
      </c>
      <c r="D18" s="96">
        <f t="shared" si="0"/>
        <v>0.75</v>
      </c>
      <c r="E18" s="85">
        <v>4</v>
      </c>
      <c r="F18" s="96">
        <f t="shared" si="1"/>
        <v>0.66666666666666663</v>
      </c>
    </row>
    <row r="19" spans="1:6" s="6" customFormat="1" x14ac:dyDescent="0.6">
      <c r="A19" s="106" t="s">
        <v>188</v>
      </c>
      <c r="B19" s="86">
        <f>SUM(B9:B18)</f>
        <v>239</v>
      </c>
      <c r="C19" s="86">
        <f>SUM(C9:C18)</f>
        <v>196</v>
      </c>
      <c r="D19" s="107">
        <f t="shared" si="0"/>
        <v>0.82008368200836823</v>
      </c>
      <c r="E19" s="86">
        <f>SUM(E9:E18)</f>
        <v>117</v>
      </c>
      <c r="F19" s="107">
        <f t="shared" si="1"/>
        <v>0.59693877551020413</v>
      </c>
    </row>
    <row r="20" spans="1:6" x14ac:dyDescent="0.6">
      <c r="A20" s="101" t="s">
        <v>28</v>
      </c>
      <c r="B20" s="85">
        <v>2</v>
      </c>
      <c r="C20" s="85">
        <v>1</v>
      </c>
      <c r="D20" s="96">
        <f t="shared" si="0"/>
        <v>0.5</v>
      </c>
      <c r="E20" s="85">
        <v>1</v>
      </c>
      <c r="F20" s="96">
        <f t="shared" si="1"/>
        <v>1</v>
      </c>
    </row>
    <row r="21" spans="1:6" x14ac:dyDescent="0.6">
      <c r="A21" s="101" t="s">
        <v>189</v>
      </c>
      <c r="B21" s="85">
        <v>2</v>
      </c>
      <c r="C21" s="85">
        <v>2</v>
      </c>
      <c r="D21" s="96">
        <f t="shared" si="0"/>
        <v>1</v>
      </c>
      <c r="E21" s="85">
        <v>0</v>
      </c>
      <c r="F21" s="96">
        <f t="shared" si="1"/>
        <v>0</v>
      </c>
    </row>
    <row r="22" spans="1:6" x14ac:dyDescent="0.6">
      <c r="A22" s="101" t="s">
        <v>190</v>
      </c>
      <c r="B22" s="85">
        <v>1</v>
      </c>
      <c r="C22" s="85">
        <v>1</v>
      </c>
      <c r="D22" s="96">
        <f t="shared" si="0"/>
        <v>1</v>
      </c>
      <c r="E22" s="85">
        <v>0</v>
      </c>
      <c r="F22" s="96">
        <f t="shared" si="1"/>
        <v>0</v>
      </c>
    </row>
    <row r="23" spans="1:6" x14ac:dyDescent="0.6">
      <c r="A23" s="101" t="s">
        <v>30</v>
      </c>
      <c r="B23" s="85">
        <v>1</v>
      </c>
      <c r="C23" s="85">
        <v>1</v>
      </c>
      <c r="D23" s="96">
        <f t="shared" si="0"/>
        <v>1</v>
      </c>
      <c r="E23" s="85">
        <v>1</v>
      </c>
      <c r="F23" s="96">
        <f t="shared" si="1"/>
        <v>1</v>
      </c>
    </row>
    <row r="24" spans="1:6" s="6" customFormat="1" x14ac:dyDescent="0.6">
      <c r="A24" s="106" t="s">
        <v>32</v>
      </c>
      <c r="B24" s="86">
        <f>SUM(B20:B23)</f>
        <v>6</v>
      </c>
      <c r="C24" s="86">
        <f>SUM(C20:C23)</f>
        <v>5</v>
      </c>
      <c r="D24" s="107">
        <f t="shared" si="0"/>
        <v>0.83333333333333337</v>
      </c>
      <c r="E24" s="86">
        <f>SUM(E20:E23)</f>
        <v>2</v>
      </c>
      <c r="F24" s="107">
        <f t="shared" si="1"/>
        <v>0.4</v>
      </c>
    </row>
    <row r="25" spans="1:6" s="6" customFormat="1" x14ac:dyDescent="0.6">
      <c r="A25" s="103" t="s">
        <v>191</v>
      </c>
      <c r="B25" s="104">
        <f>B8+B19+B24</f>
        <v>685</v>
      </c>
      <c r="C25" s="104">
        <f>C8+C19+C24</f>
        <v>234</v>
      </c>
      <c r="D25" s="105">
        <f t="shared" si="0"/>
        <v>0.34160583941605838</v>
      </c>
      <c r="E25" s="104">
        <f>E8+E19+E24</f>
        <v>141</v>
      </c>
      <c r="F25" s="105">
        <f t="shared" si="1"/>
        <v>0.60256410256410253</v>
      </c>
    </row>
    <row r="26" spans="1:6" x14ac:dyDescent="0.6">
      <c r="A26" s="108" t="s">
        <v>192</v>
      </c>
      <c r="B26" s="85"/>
      <c r="C26" s="85"/>
      <c r="D26" s="96"/>
      <c r="E26" s="85"/>
      <c r="F26" s="96"/>
    </row>
    <row r="27" spans="1:6" x14ac:dyDescent="0.6">
      <c r="A27" s="101" t="s">
        <v>35</v>
      </c>
      <c r="B27" s="85">
        <v>13</v>
      </c>
      <c r="C27" s="85">
        <v>2</v>
      </c>
      <c r="D27" s="96">
        <f t="shared" si="0"/>
        <v>0.15384615384615385</v>
      </c>
      <c r="E27" s="85">
        <v>1</v>
      </c>
      <c r="F27" s="96">
        <f t="shared" si="1"/>
        <v>0.5</v>
      </c>
    </row>
    <row r="28" spans="1:6" ht="28.8" x14ac:dyDescent="0.6">
      <c r="A28" s="102" t="s">
        <v>194</v>
      </c>
      <c r="B28" s="85">
        <v>0</v>
      </c>
      <c r="C28" s="85">
        <v>0</v>
      </c>
      <c r="D28" s="96" t="e">
        <f t="shared" si="0"/>
        <v>#DIV/0!</v>
      </c>
      <c r="E28" s="85">
        <v>0</v>
      </c>
      <c r="F28" s="96" t="e">
        <f t="shared" si="1"/>
        <v>#DIV/0!</v>
      </c>
    </row>
    <row r="29" spans="1:6" x14ac:dyDescent="0.6">
      <c r="A29" s="101" t="s">
        <v>39</v>
      </c>
      <c r="B29" s="85">
        <v>19</v>
      </c>
      <c r="C29" s="85">
        <v>14</v>
      </c>
      <c r="D29" s="96">
        <f t="shared" si="0"/>
        <v>0.73684210526315785</v>
      </c>
      <c r="E29" s="85">
        <v>6</v>
      </c>
      <c r="F29" s="96">
        <f t="shared" si="1"/>
        <v>0.42857142857142855</v>
      </c>
    </row>
    <row r="30" spans="1:6" x14ac:dyDescent="0.6">
      <c r="A30" s="101" t="s">
        <v>195</v>
      </c>
      <c r="B30" s="85">
        <v>7</v>
      </c>
      <c r="C30" s="85">
        <v>3</v>
      </c>
      <c r="D30" s="96">
        <f t="shared" si="0"/>
        <v>0.42857142857142855</v>
      </c>
      <c r="E30" s="85">
        <v>2</v>
      </c>
      <c r="F30" s="96">
        <f t="shared" si="1"/>
        <v>0.66666666666666663</v>
      </c>
    </row>
    <row r="31" spans="1:6" x14ac:dyDescent="0.6">
      <c r="A31" s="101" t="s">
        <v>45</v>
      </c>
      <c r="B31" s="85">
        <v>9</v>
      </c>
      <c r="C31" s="85">
        <v>6</v>
      </c>
      <c r="D31" s="96">
        <f t="shared" si="0"/>
        <v>0.66666666666666663</v>
      </c>
      <c r="E31" s="85">
        <v>4</v>
      </c>
      <c r="F31" s="96">
        <f t="shared" si="1"/>
        <v>0.66666666666666663</v>
      </c>
    </row>
    <row r="32" spans="1:6" x14ac:dyDescent="0.6">
      <c r="A32" s="101" t="s">
        <v>196</v>
      </c>
      <c r="B32" s="85">
        <v>4</v>
      </c>
      <c r="C32" s="85">
        <v>2</v>
      </c>
      <c r="D32" s="96">
        <f t="shared" si="0"/>
        <v>0.5</v>
      </c>
      <c r="E32" s="85">
        <v>1</v>
      </c>
      <c r="F32" s="96">
        <f t="shared" si="1"/>
        <v>0.5</v>
      </c>
    </row>
    <row r="33" spans="1:6" s="6" customFormat="1" x14ac:dyDescent="0.6">
      <c r="A33" s="106" t="s">
        <v>186</v>
      </c>
      <c r="B33" s="86">
        <f>SUM(B27:B32)</f>
        <v>52</v>
      </c>
      <c r="C33" s="86">
        <f>SUM(C27:C32)</f>
        <v>27</v>
      </c>
      <c r="D33" s="107">
        <f t="shared" si="0"/>
        <v>0.51923076923076927</v>
      </c>
      <c r="E33" s="86">
        <f>SUM(E27:E32)</f>
        <v>14</v>
      </c>
      <c r="F33" s="107">
        <f t="shared" si="1"/>
        <v>0.51851851851851849</v>
      </c>
    </row>
    <row r="34" spans="1:6" x14ac:dyDescent="0.6">
      <c r="A34" s="101" t="s">
        <v>50</v>
      </c>
      <c r="B34" s="85">
        <v>10</v>
      </c>
      <c r="C34" s="85">
        <v>10</v>
      </c>
      <c r="D34" s="96">
        <f t="shared" si="0"/>
        <v>1</v>
      </c>
      <c r="E34" s="85">
        <v>6</v>
      </c>
      <c r="F34" s="96">
        <f t="shared" si="1"/>
        <v>0.6</v>
      </c>
    </row>
    <row r="35" spans="1:6" x14ac:dyDescent="0.6">
      <c r="A35" s="101" t="s">
        <v>51</v>
      </c>
      <c r="B35" s="85">
        <v>8</v>
      </c>
      <c r="C35" s="85">
        <v>4</v>
      </c>
      <c r="D35" s="96">
        <f t="shared" si="0"/>
        <v>0.5</v>
      </c>
      <c r="E35" s="85">
        <v>3</v>
      </c>
      <c r="F35" s="96">
        <f t="shared" si="1"/>
        <v>0.75</v>
      </c>
    </row>
    <row r="36" spans="1:6" ht="28.8" x14ac:dyDescent="0.6">
      <c r="A36" s="102" t="s">
        <v>197</v>
      </c>
      <c r="B36" s="85">
        <v>5</v>
      </c>
      <c r="C36" s="85">
        <v>1</v>
      </c>
      <c r="D36" s="96">
        <f t="shared" si="0"/>
        <v>0.2</v>
      </c>
      <c r="E36" s="85">
        <v>0</v>
      </c>
      <c r="F36" s="96">
        <f t="shared" si="1"/>
        <v>0</v>
      </c>
    </row>
    <row r="37" spans="1:6" x14ac:dyDescent="0.6">
      <c r="A37" s="101" t="s">
        <v>53</v>
      </c>
      <c r="B37" s="85">
        <v>9</v>
      </c>
      <c r="C37" s="85">
        <v>1</v>
      </c>
      <c r="D37" s="96">
        <f t="shared" si="0"/>
        <v>0.1111111111111111</v>
      </c>
      <c r="E37" s="85">
        <v>1</v>
      </c>
      <c r="F37" s="96">
        <f t="shared" si="1"/>
        <v>1</v>
      </c>
    </row>
    <row r="38" spans="1:6" x14ac:dyDescent="0.6">
      <c r="A38" s="101" t="s">
        <v>54</v>
      </c>
      <c r="B38" s="85">
        <v>565</v>
      </c>
      <c r="C38" s="85">
        <v>497</v>
      </c>
      <c r="D38" s="96">
        <f t="shared" si="0"/>
        <v>0.87964601769911499</v>
      </c>
      <c r="E38" s="85">
        <v>29</v>
      </c>
      <c r="F38" s="96">
        <f t="shared" si="1"/>
        <v>5.8350100603621731E-2</v>
      </c>
    </row>
    <row r="39" spans="1:6" x14ac:dyDescent="0.6">
      <c r="A39" s="106" t="s">
        <v>188</v>
      </c>
      <c r="B39" s="86">
        <f>SUM(B34:B38)</f>
        <v>597</v>
      </c>
      <c r="C39" s="86">
        <f>SUM(C34:C38)</f>
        <v>513</v>
      </c>
      <c r="D39" s="107">
        <f t="shared" si="0"/>
        <v>0.85929648241206025</v>
      </c>
      <c r="E39" s="86">
        <f>SUM(E34:E38)</f>
        <v>39</v>
      </c>
      <c r="F39" s="107">
        <f t="shared" si="1"/>
        <v>7.6023391812865493E-2</v>
      </c>
    </row>
    <row r="40" spans="1:6" x14ac:dyDescent="0.6">
      <c r="A40" s="103" t="s">
        <v>198</v>
      </c>
      <c r="B40" s="104">
        <f>B33+B39</f>
        <v>649</v>
      </c>
      <c r="C40" s="104">
        <f>C33+C39</f>
        <v>540</v>
      </c>
      <c r="D40" s="105">
        <f t="shared" si="0"/>
        <v>0.83204930662557786</v>
      </c>
      <c r="E40" s="104">
        <f>E33+E39</f>
        <v>53</v>
      </c>
      <c r="F40" s="105">
        <f t="shared" si="1"/>
        <v>9.8148148148148151E-2</v>
      </c>
    </row>
    <row r="41" spans="1:6" x14ac:dyDescent="0.6">
      <c r="A41" s="108" t="s">
        <v>199</v>
      </c>
      <c r="B41" s="85"/>
      <c r="C41" s="85"/>
      <c r="D41" s="96"/>
      <c r="E41" s="85"/>
      <c r="F41" s="96"/>
    </row>
    <row r="42" spans="1:6" x14ac:dyDescent="0.6">
      <c r="A42" s="101" t="s">
        <v>200</v>
      </c>
      <c r="B42" s="85">
        <v>38</v>
      </c>
      <c r="C42" s="85">
        <v>14</v>
      </c>
      <c r="D42" s="96">
        <f t="shared" si="0"/>
        <v>0.36842105263157893</v>
      </c>
      <c r="E42" s="85">
        <v>11</v>
      </c>
      <c r="F42" s="96">
        <f t="shared" si="1"/>
        <v>0.7857142857142857</v>
      </c>
    </row>
    <row r="43" spans="1:6" x14ac:dyDescent="0.6">
      <c r="A43" s="106" t="s">
        <v>186</v>
      </c>
      <c r="B43" s="86">
        <f>SUM(B42)</f>
        <v>38</v>
      </c>
      <c r="C43" s="86">
        <f>SUM(C42)</f>
        <v>14</v>
      </c>
      <c r="D43" s="107">
        <f t="shared" si="0"/>
        <v>0.36842105263157893</v>
      </c>
      <c r="E43" s="86">
        <f>SUM(E42)</f>
        <v>11</v>
      </c>
      <c r="F43" s="107">
        <f t="shared" si="1"/>
        <v>0.7857142857142857</v>
      </c>
    </row>
    <row r="44" spans="1:6" x14ac:dyDescent="0.6">
      <c r="A44" s="101" t="s">
        <v>66</v>
      </c>
      <c r="B44" s="85">
        <v>26</v>
      </c>
      <c r="C44" s="85">
        <v>26</v>
      </c>
      <c r="D44" s="96">
        <f t="shared" si="0"/>
        <v>1</v>
      </c>
      <c r="E44" s="85">
        <v>17</v>
      </c>
      <c r="F44" s="96">
        <f t="shared" si="1"/>
        <v>0.65384615384615385</v>
      </c>
    </row>
    <row r="45" spans="1:6" x14ac:dyDescent="0.6">
      <c r="A45" s="101" t="s">
        <v>201</v>
      </c>
      <c r="B45" s="85">
        <v>245</v>
      </c>
      <c r="C45" s="85">
        <v>233</v>
      </c>
      <c r="D45" s="96">
        <f t="shared" si="0"/>
        <v>0.95102040816326527</v>
      </c>
      <c r="E45" s="85">
        <v>126</v>
      </c>
      <c r="F45" s="96">
        <f t="shared" si="1"/>
        <v>0.54077253218884125</v>
      </c>
    </row>
    <row r="46" spans="1:6" x14ac:dyDescent="0.6">
      <c r="A46" s="101" t="s">
        <v>202</v>
      </c>
      <c r="B46" s="85">
        <v>334</v>
      </c>
      <c r="C46" s="85">
        <v>332</v>
      </c>
      <c r="D46" s="96">
        <f t="shared" si="0"/>
        <v>0.99401197604790414</v>
      </c>
      <c r="E46" s="85">
        <v>49</v>
      </c>
      <c r="F46" s="96">
        <f t="shared" si="1"/>
        <v>0.14759036144578314</v>
      </c>
    </row>
    <row r="47" spans="1:6" x14ac:dyDescent="0.6">
      <c r="A47" s="101" t="s">
        <v>68</v>
      </c>
      <c r="B47" s="85">
        <v>79</v>
      </c>
      <c r="C47" s="85">
        <v>77</v>
      </c>
      <c r="D47" s="96">
        <f t="shared" si="0"/>
        <v>0.97468354430379744</v>
      </c>
      <c r="E47" s="85">
        <v>11</v>
      </c>
      <c r="F47" s="96">
        <f t="shared" si="1"/>
        <v>0.14285714285714285</v>
      </c>
    </row>
    <row r="48" spans="1:6" x14ac:dyDescent="0.6">
      <c r="A48" s="101" t="s">
        <v>69</v>
      </c>
      <c r="B48" s="85">
        <v>142</v>
      </c>
      <c r="C48" s="85">
        <v>141</v>
      </c>
      <c r="D48" s="96">
        <f t="shared" si="0"/>
        <v>0.99295774647887325</v>
      </c>
      <c r="E48" s="85">
        <v>19</v>
      </c>
      <c r="F48" s="96">
        <f t="shared" si="1"/>
        <v>0.13475177304964539</v>
      </c>
    </row>
    <row r="49" spans="1:6" x14ac:dyDescent="0.6">
      <c r="A49" s="106" t="s">
        <v>203</v>
      </c>
      <c r="B49" s="86">
        <f>SUM(B44:B48)</f>
        <v>826</v>
      </c>
      <c r="C49" s="86">
        <f>SUM(C44:C48)</f>
        <v>809</v>
      </c>
      <c r="D49" s="107">
        <f t="shared" si="0"/>
        <v>0.97941888619854722</v>
      </c>
      <c r="E49" s="86">
        <f>SUM(E44:E48)</f>
        <v>222</v>
      </c>
      <c r="F49" s="107">
        <f t="shared" si="1"/>
        <v>0.27441285537700866</v>
      </c>
    </row>
    <row r="50" spans="1:6" x14ac:dyDescent="0.6">
      <c r="A50" s="101" t="s">
        <v>204</v>
      </c>
      <c r="B50" s="85">
        <v>8</v>
      </c>
      <c r="C50" s="85">
        <v>8</v>
      </c>
      <c r="D50" s="96">
        <f t="shared" si="0"/>
        <v>1</v>
      </c>
      <c r="E50" s="85">
        <v>5</v>
      </c>
      <c r="F50" s="96">
        <f t="shared" si="1"/>
        <v>0.625</v>
      </c>
    </row>
    <row r="51" spans="1:6" x14ac:dyDescent="0.6">
      <c r="A51" s="101" t="s">
        <v>205</v>
      </c>
      <c r="B51" s="85">
        <v>2</v>
      </c>
      <c r="C51" s="85">
        <v>2</v>
      </c>
      <c r="D51" s="96">
        <f t="shared" si="0"/>
        <v>1</v>
      </c>
      <c r="E51" s="85">
        <v>1</v>
      </c>
      <c r="F51" s="96">
        <f t="shared" si="1"/>
        <v>0.5</v>
      </c>
    </row>
    <row r="52" spans="1:6" x14ac:dyDescent="0.6">
      <c r="A52" s="101" t="s">
        <v>251</v>
      </c>
      <c r="B52" s="85">
        <v>2</v>
      </c>
      <c r="C52" s="85">
        <v>2</v>
      </c>
      <c r="D52" s="96">
        <f t="shared" si="0"/>
        <v>1</v>
      </c>
      <c r="E52" s="85">
        <v>2</v>
      </c>
      <c r="F52" s="96">
        <f t="shared" si="1"/>
        <v>1</v>
      </c>
    </row>
    <row r="53" spans="1:6" x14ac:dyDescent="0.6">
      <c r="A53" s="101" t="s">
        <v>206</v>
      </c>
      <c r="B53" s="85">
        <v>10</v>
      </c>
      <c r="C53" s="85">
        <v>10</v>
      </c>
      <c r="D53" s="96">
        <f t="shared" si="0"/>
        <v>1</v>
      </c>
      <c r="E53" s="85">
        <v>6</v>
      </c>
      <c r="F53" s="96">
        <f t="shared" si="1"/>
        <v>0.6</v>
      </c>
    </row>
    <row r="54" spans="1:6" ht="15.6" customHeight="1" x14ac:dyDescent="0.6">
      <c r="A54" s="101" t="s">
        <v>252</v>
      </c>
      <c r="B54" s="85">
        <v>0</v>
      </c>
      <c r="C54" s="85">
        <v>0</v>
      </c>
      <c r="D54" s="96" t="e">
        <f t="shared" si="0"/>
        <v>#DIV/0!</v>
      </c>
      <c r="E54" s="85">
        <v>0</v>
      </c>
      <c r="F54" s="96" t="e">
        <f t="shared" si="1"/>
        <v>#DIV/0!</v>
      </c>
    </row>
    <row r="55" spans="1:6" x14ac:dyDescent="0.6">
      <c r="A55" s="106" t="s">
        <v>32</v>
      </c>
      <c r="B55" s="86">
        <f>SUM(B50:B54)</f>
        <v>22</v>
      </c>
      <c r="C55" s="86">
        <f>SUM(C50:C54)</f>
        <v>22</v>
      </c>
      <c r="D55" s="107">
        <f t="shared" si="0"/>
        <v>1</v>
      </c>
      <c r="E55" s="86">
        <f>SUM(E50:E54)</f>
        <v>14</v>
      </c>
      <c r="F55" s="107">
        <f t="shared" si="1"/>
        <v>0.63636363636363635</v>
      </c>
    </row>
    <row r="56" spans="1:6" x14ac:dyDescent="0.6">
      <c r="A56" s="103" t="s">
        <v>75</v>
      </c>
      <c r="B56" s="104">
        <f>B43+B49+B55</f>
        <v>886</v>
      </c>
      <c r="C56" s="104">
        <f>C43+C49+C55</f>
        <v>845</v>
      </c>
      <c r="D56" s="105">
        <f t="shared" si="0"/>
        <v>0.95372460496613998</v>
      </c>
      <c r="E56" s="104">
        <f>E43+E49+E55</f>
        <v>247</v>
      </c>
      <c r="F56" s="105">
        <f t="shared" si="1"/>
        <v>0.29230769230769232</v>
      </c>
    </row>
    <row r="57" spans="1:6" x14ac:dyDescent="0.6">
      <c r="A57" s="108" t="s">
        <v>207</v>
      </c>
      <c r="B57" s="85"/>
      <c r="C57" s="85"/>
      <c r="D57" s="96"/>
      <c r="E57" s="85"/>
      <c r="F57" s="96"/>
    </row>
    <row r="58" spans="1:6" x14ac:dyDescent="0.6">
      <c r="A58" s="101" t="s">
        <v>78</v>
      </c>
      <c r="B58" s="85">
        <v>15</v>
      </c>
      <c r="C58" s="85">
        <v>13</v>
      </c>
      <c r="D58" s="96">
        <f t="shared" si="0"/>
        <v>0.8666666666666667</v>
      </c>
      <c r="E58" s="85">
        <v>11</v>
      </c>
      <c r="F58" s="96">
        <f t="shared" si="1"/>
        <v>0.84615384615384615</v>
      </c>
    </row>
    <row r="59" spans="1:6" x14ac:dyDescent="0.6">
      <c r="A59" s="101" t="s">
        <v>83</v>
      </c>
      <c r="B59" s="85">
        <v>17</v>
      </c>
      <c r="C59" s="85">
        <v>13</v>
      </c>
      <c r="D59" s="96">
        <f t="shared" si="0"/>
        <v>0.76470588235294112</v>
      </c>
      <c r="E59" s="85">
        <v>9</v>
      </c>
      <c r="F59" s="96">
        <f t="shared" si="1"/>
        <v>0.69230769230769229</v>
      </c>
    </row>
    <row r="60" spans="1:6" x14ac:dyDescent="0.6">
      <c r="A60" s="106" t="s">
        <v>209</v>
      </c>
      <c r="B60" s="86">
        <f>SUM(B58:B59)</f>
        <v>32</v>
      </c>
      <c r="C60" s="86">
        <f>SUM(C58:C59)</f>
        <v>26</v>
      </c>
      <c r="D60" s="107">
        <f t="shared" si="0"/>
        <v>0.8125</v>
      </c>
      <c r="E60" s="86">
        <v>20</v>
      </c>
      <c r="F60" s="107">
        <f t="shared" si="1"/>
        <v>0.76923076923076927</v>
      </c>
    </row>
    <row r="61" spans="1:6" x14ac:dyDescent="0.6">
      <c r="A61" s="101" t="s">
        <v>210</v>
      </c>
      <c r="B61" s="85">
        <v>19</v>
      </c>
      <c r="C61" s="85">
        <v>13</v>
      </c>
      <c r="D61" s="96">
        <f t="shared" si="0"/>
        <v>0.68421052631578949</v>
      </c>
      <c r="E61" s="85">
        <v>8</v>
      </c>
      <c r="F61" s="96">
        <f t="shared" si="1"/>
        <v>0.61538461538461542</v>
      </c>
    </row>
    <row r="62" spans="1:6" x14ac:dyDescent="0.6">
      <c r="A62" s="101" t="s">
        <v>86</v>
      </c>
      <c r="B62" s="85">
        <v>117</v>
      </c>
      <c r="C62" s="85">
        <v>62</v>
      </c>
      <c r="D62" s="96">
        <f t="shared" si="0"/>
        <v>0.52991452991452992</v>
      </c>
      <c r="E62" s="85">
        <v>46</v>
      </c>
      <c r="F62" s="96">
        <f t="shared" si="1"/>
        <v>0.74193548387096775</v>
      </c>
    </row>
    <row r="63" spans="1:6" x14ac:dyDescent="0.6">
      <c r="A63" s="106" t="s">
        <v>203</v>
      </c>
      <c r="B63" s="86">
        <f>SUM(B61:B62)</f>
        <v>136</v>
      </c>
      <c r="C63" s="86">
        <f>SUM(C61:C62)</f>
        <v>75</v>
      </c>
      <c r="D63" s="107">
        <f t="shared" si="0"/>
        <v>0.55147058823529416</v>
      </c>
      <c r="E63" s="86">
        <f>SUM(E61:E62)</f>
        <v>54</v>
      </c>
      <c r="F63" s="107">
        <f t="shared" si="1"/>
        <v>0.72</v>
      </c>
    </row>
    <row r="64" spans="1:6" x14ac:dyDescent="0.6">
      <c r="A64" s="101" t="s">
        <v>211</v>
      </c>
      <c r="B64" s="85">
        <v>56</v>
      </c>
      <c r="C64" s="85">
        <v>50</v>
      </c>
      <c r="D64" s="96">
        <f t="shared" si="0"/>
        <v>0.8928571428571429</v>
      </c>
      <c r="E64" s="85">
        <v>26</v>
      </c>
      <c r="F64" s="96">
        <f t="shared" si="1"/>
        <v>0.52</v>
      </c>
    </row>
    <row r="65" spans="1:6" x14ac:dyDescent="0.6">
      <c r="A65" s="101" t="s">
        <v>212</v>
      </c>
      <c r="B65" s="85">
        <v>12</v>
      </c>
      <c r="C65" s="85">
        <v>10</v>
      </c>
      <c r="D65" s="96">
        <f t="shared" si="0"/>
        <v>0.83333333333333337</v>
      </c>
      <c r="E65" s="85">
        <v>2</v>
      </c>
      <c r="F65" s="96">
        <f t="shared" si="1"/>
        <v>0.2</v>
      </c>
    </row>
    <row r="66" spans="1:6" x14ac:dyDescent="0.6">
      <c r="A66" s="101" t="s">
        <v>213</v>
      </c>
      <c r="B66" s="85">
        <v>0</v>
      </c>
      <c r="C66" s="85">
        <v>0</v>
      </c>
      <c r="D66" s="96">
        <v>0</v>
      </c>
      <c r="E66" s="85">
        <v>0</v>
      </c>
      <c r="F66" s="96">
        <v>0</v>
      </c>
    </row>
    <row r="67" spans="1:6" x14ac:dyDescent="0.6">
      <c r="A67" s="106" t="s">
        <v>32</v>
      </c>
      <c r="B67" s="86">
        <f>SUM(B64:B66)</f>
        <v>68</v>
      </c>
      <c r="C67" s="86">
        <f>SUM(C64:C66)</f>
        <v>60</v>
      </c>
      <c r="D67" s="107">
        <f t="shared" si="0"/>
        <v>0.88235294117647056</v>
      </c>
      <c r="E67" s="86">
        <f>SUM(E64:E66)</f>
        <v>28</v>
      </c>
      <c r="F67" s="107">
        <f t="shared" si="1"/>
        <v>0.46666666666666667</v>
      </c>
    </row>
    <row r="68" spans="1:6" x14ac:dyDescent="0.6">
      <c r="A68" s="103" t="s">
        <v>93</v>
      </c>
      <c r="B68" s="104">
        <f>B60+B63+B67</f>
        <v>236</v>
      </c>
      <c r="C68" s="104">
        <f>C60+C63+C67</f>
        <v>161</v>
      </c>
      <c r="D68" s="105">
        <f t="shared" si="0"/>
        <v>0.68220338983050843</v>
      </c>
      <c r="E68" s="104">
        <f>E60+E63+E67</f>
        <v>102</v>
      </c>
      <c r="F68" s="105">
        <f t="shared" si="1"/>
        <v>0.63354037267080743</v>
      </c>
    </row>
    <row r="69" spans="1:6" s="6" customFormat="1" x14ac:dyDescent="0.6">
      <c r="A69" s="108" t="s">
        <v>214</v>
      </c>
      <c r="B69" s="104"/>
      <c r="C69" s="104"/>
      <c r="D69" s="96"/>
      <c r="E69" s="104"/>
      <c r="F69" s="96"/>
    </row>
    <row r="70" spans="1:6" x14ac:dyDescent="0.6">
      <c r="A70" s="101" t="s">
        <v>144</v>
      </c>
      <c r="B70" s="85">
        <v>9</v>
      </c>
      <c r="C70" s="85">
        <v>8</v>
      </c>
      <c r="D70" s="96">
        <f t="shared" ref="D70:D132" si="2">C70/B70</f>
        <v>0.88888888888888884</v>
      </c>
      <c r="E70" s="85">
        <v>5</v>
      </c>
      <c r="F70" s="96">
        <f t="shared" ref="F70:F132" si="3">E70/C70</f>
        <v>0.625</v>
      </c>
    </row>
    <row r="71" spans="1:6" x14ac:dyDescent="0.6">
      <c r="A71" s="101" t="s">
        <v>215</v>
      </c>
      <c r="B71" s="85">
        <v>34</v>
      </c>
      <c r="C71" s="85">
        <v>20</v>
      </c>
      <c r="D71" s="96">
        <f t="shared" si="2"/>
        <v>0.58823529411764708</v>
      </c>
      <c r="E71" s="85">
        <v>8</v>
      </c>
      <c r="F71" s="96">
        <f t="shared" si="3"/>
        <v>0.4</v>
      </c>
    </row>
    <row r="72" spans="1:6" x14ac:dyDescent="0.6">
      <c r="A72" s="101" t="s">
        <v>146</v>
      </c>
      <c r="B72" s="85">
        <v>31</v>
      </c>
      <c r="C72" s="85">
        <v>17</v>
      </c>
      <c r="D72" s="96">
        <f t="shared" si="2"/>
        <v>0.54838709677419351</v>
      </c>
      <c r="E72" s="85">
        <v>6</v>
      </c>
      <c r="F72" s="96">
        <f t="shared" si="3"/>
        <v>0.35294117647058826</v>
      </c>
    </row>
    <row r="73" spans="1:6" x14ac:dyDescent="0.6">
      <c r="A73" s="106" t="s">
        <v>186</v>
      </c>
      <c r="B73" s="86">
        <f>SUM(B70:B72)</f>
        <v>74</v>
      </c>
      <c r="C73" s="86">
        <f>SUM(C70:C72)</f>
        <v>45</v>
      </c>
      <c r="D73" s="107">
        <f t="shared" si="2"/>
        <v>0.60810810810810811</v>
      </c>
      <c r="E73" s="86">
        <f>SUM(E70:E72)</f>
        <v>19</v>
      </c>
      <c r="F73" s="107">
        <f t="shared" si="3"/>
        <v>0.42222222222222222</v>
      </c>
    </row>
    <row r="74" spans="1:6" x14ac:dyDescent="0.6">
      <c r="A74" s="101" t="s">
        <v>147</v>
      </c>
      <c r="B74" s="85">
        <v>32</v>
      </c>
      <c r="C74" s="85">
        <v>29</v>
      </c>
      <c r="D74" s="96">
        <f t="shared" si="2"/>
        <v>0.90625</v>
      </c>
      <c r="E74" s="85">
        <v>10</v>
      </c>
      <c r="F74" s="96">
        <f t="shared" si="3"/>
        <v>0.34482758620689657</v>
      </c>
    </row>
    <row r="75" spans="1:6" x14ac:dyDescent="0.6">
      <c r="A75" s="101" t="s">
        <v>148</v>
      </c>
      <c r="B75" s="85">
        <v>24</v>
      </c>
      <c r="C75" s="85">
        <v>23</v>
      </c>
      <c r="D75" s="96">
        <f t="shared" si="2"/>
        <v>0.95833333333333337</v>
      </c>
      <c r="E75" s="85">
        <v>17</v>
      </c>
      <c r="F75" s="96">
        <f t="shared" si="3"/>
        <v>0.73913043478260865</v>
      </c>
    </row>
    <row r="76" spans="1:6" x14ac:dyDescent="0.6">
      <c r="A76" s="101" t="s">
        <v>216</v>
      </c>
      <c r="B76" s="85">
        <v>7</v>
      </c>
      <c r="C76" s="85">
        <v>6</v>
      </c>
      <c r="D76" s="96">
        <f t="shared" si="2"/>
        <v>0.8571428571428571</v>
      </c>
      <c r="E76" s="85">
        <v>3</v>
      </c>
      <c r="F76" s="96">
        <f t="shared" si="3"/>
        <v>0.5</v>
      </c>
    </row>
    <row r="77" spans="1:6" x14ac:dyDescent="0.6">
      <c r="A77" s="101" t="s">
        <v>217</v>
      </c>
      <c r="B77" s="85">
        <v>29</v>
      </c>
      <c r="C77" s="85">
        <v>23</v>
      </c>
      <c r="D77" s="96">
        <f t="shared" si="2"/>
        <v>0.7931034482758621</v>
      </c>
      <c r="E77" s="85">
        <v>13</v>
      </c>
      <c r="F77" s="96">
        <f t="shared" si="3"/>
        <v>0.56521739130434778</v>
      </c>
    </row>
    <row r="78" spans="1:6" x14ac:dyDescent="0.6">
      <c r="A78" s="101" t="s">
        <v>218</v>
      </c>
      <c r="B78" s="85">
        <v>49</v>
      </c>
      <c r="C78" s="85">
        <v>40</v>
      </c>
      <c r="D78" s="96">
        <f t="shared" si="2"/>
        <v>0.81632653061224492</v>
      </c>
      <c r="E78" s="85">
        <v>21</v>
      </c>
      <c r="F78" s="96">
        <f t="shared" si="3"/>
        <v>0.52500000000000002</v>
      </c>
    </row>
    <row r="79" spans="1:6" x14ac:dyDescent="0.6">
      <c r="A79" s="106" t="s">
        <v>203</v>
      </c>
      <c r="B79" s="86">
        <f>SUM(B74:B78)</f>
        <v>141</v>
      </c>
      <c r="C79" s="86">
        <f>SUM(C74:C78)</f>
        <v>121</v>
      </c>
      <c r="D79" s="107">
        <f t="shared" si="2"/>
        <v>0.85815602836879434</v>
      </c>
      <c r="E79" s="86">
        <f>SUM(E74:E78)</f>
        <v>64</v>
      </c>
      <c r="F79" s="107">
        <f t="shared" si="3"/>
        <v>0.52892561983471076</v>
      </c>
    </row>
    <row r="80" spans="1:6" x14ac:dyDescent="0.6">
      <c r="A80" s="101" t="s">
        <v>152</v>
      </c>
      <c r="B80" s="85">
        <v>8</v>
      </c>
      <c r="C80" s="85">
        <v>8</v>
      </c>
      <c r="D80" s="96">
        <f t="shared" si="2"/>
        <v>1</v>
      </c>
      <c r="E80" s="85">
        <v>6</v>
      </c>
      <c r="F80" s="96">
        <f t="shared" si="3"/>
        <v>0.75</v>
      </c>
    </row>
    <row r="81" spans="1:6" x14ac:dyDescent="0.6">
      <c r="A81" s="101" t="s">
        <v>219</v>
      </c>
      <c r="B81" s="85">
        <v>21</v>
      </c>
      <c r="C81" s="85">
        <v>21</v>
      </c>
      <c r="D81" s="96">
        <f t="shared" si="2"/>
        <v>1</v>
      </c>
      <c r="E81" s="85">
        <v>16</v>
      </c>
      <c r="F81" s="96">
        <f t="shared" si="3"/>
        <v>0.76190476190476186</v>
      </c>
    </row>
    <row r="82" spans="1:6" x14ac:dyDescent="0.6">
      <c r="A82" s="101" t="s">
        <v>220</v>
      </c>
      <c r="B82" s="85">
        <v>3</v>
      </c>
      <c r="C82" s="85">
        <v>3</v>
      </c>
      <c r="D82" s="96">
        <f t="shared" si="2"/>
        <v>1</v>
      </c>
      <c r="E82" s="85">
        <v>1</v>
      </c>
      <c r="F82" s="96">
        <f t="shared" si="3"/>
        <v>0.33333333333333331</v>
      </c>
    </row>
    <row r="83" spans="1:6" x14ac:dyDescent="0.6">
      <c r="A83" s="106" t="s">
        <v>32</v>
      </c>
      <c r="B83" s="86">
        <f>SUM(B80:B82)</f>
        <v>32</v>
      </c>
      <c r="C83" s="86">
        <f>SUM(C80:C82)</f>
        <v>32</v>
      </c>
      <c r="D83" s="107">
        <f t="shared" si="2"/>
        <v>1</v>
      </c>
      <c r="E83" s="86">
        <f>SUM(E80:E82)</f>
        <v>23</v>
      </c>
      <c r="F83" s="107">
        <f t="shared" si="3"/>
        <v>0.71875</v>
      </c>
    </row>
    <row r="84" spans="1:6" x14ac:dyDescent="0.6">
      <c r="A84" s="103" t="s">
        <v>221</v>
      </c>
      <c r="B84" s="104">
        <f>B73+B79+B83</f>
        <v>247</v>
      </c>
      <c r="C84" s="104">
        <f>C73+C79+C83</f>
        <v>198</v>
      </c>
      <c r="D84" s="105">
        <f t="shared" si="2"/>
        <v>0.80161943319838058</v>
      </c>
      <c r="E84" s="104">
        <f>E73+E79+E83</f>
        <v>106</v>
      </c>
      <c r="F84" s="105">
        <f t="shared" si="3"/>
        <v>0.53535353535353536</v>
      </c>
    </row>
    <row r="85" spans="1:6" x14ac:dyDescent="0.6">
      <c r="A85" s="108" t="s">
        <v>222</v>
      </c>
      <c r="B85" s="85"/>
      <c r="C85" s="85"/>
      <c r="D85" s="96"/>
      <c r="E85" s="85"/>
      <c r="F85" s="96"/>
    </row>
    <row r="86" spans="1:6" x14ac:dyDescent="0.6">
      <c r="A86" s="101" t="s">
        <v>7</v>
      </c>
      <c r="B86" s="85">
        <v>1</v>
      </c>
      <c r="C86" s="85">
        <v>0</v>
      </c>
      <c r="D86" s="96">
        <f t="shared" si="2"/>
        <v>0</v>
      </c>
      <c r="E86" s="85">
        <v>0</v>
      </c>
      <c r="F86" s="96" t="e">
        <f t="shared" si="3"/>
        <v>#DIV/0!</v>
      </c>
    </row>
    <row r="87" spans="1:6" x14ac:dyDescent="0.6">
      <c r="A87" s="101" t="s">
        <v>223</v>
      </c>
      <c r="B87" s="85">
        <v>60</v>
      </c>
      <c r="C87" s="85">
        <v>11</v>
      </c>
      <c r="D87" s="96">
        <f t="shared" si="2"/>
        <v>0.18333333333333332</v>
      </c>
      <c r="E87" s="85">
        <v>11</v>
      </c>
      <c r="F87" s="96">
        <f t="shared" si="3"/>
        <v>1</v>
      </c>
    </row>
    <row r="88" spans="1:6" x14ac:dyDescent="0.6">
      <c r="A88" s="101" t="s">
        <v>224</v>
      </c>
      <c r="B88" s="85">
        <v>5</v>
      </c>
      <c r="C88" s="85">
        <v>4</v>
      </c>
      <c r="D88" s="96">
        <f t="shared" si="2"/>
        <v>0.8</v>
      </c>
      <c r="E88" s="85">
        <v>3</v>
      </c>
      <c r="F88" s="96">
        <f t="shared" si="3"/>
        <v>0.75</v>
      </c>
    </row>
    <row r="89" spans="1:6" x14ac:dyDescent="0.6">
      <c r="A89" s="101" t="s">
        <v>225</v>
      </c>
      <c r="B89" s="85">
        <v>24</v>
      </c>
      <c r="C89" s="85">
        <v>9</v>
      </c>
      <c r="D89" s="96">
        <f t="shared" si="2"/>
        <v>0.375</v>
      </c>
      <c r="E89" s="85">
        <v>5</v>
      </c>
      <c r="F89" s="96">
        <f t="shared" si="3"/>
        <v>0.55555555555555558</v>
      </c>
    </row>
    <row r="90" spans="1:6" x14ac:dyDescent="0.6">
      <c r="A90" s="101" t="s">
        <v>100</v>
      </c>
      <c r="B90" s="85">
        <v>3</v>
      </c>
      <c r="C90" s="85">
        <v>2</v>
      </c>
      <c r="D90" s="96">
        <f t="shared" si="2"/>
        <v>0.66666666666666663</v>
      </c>
      <c r="E90" s="85">
        <v>1</v>
      </c>
      <c r="F90" s="96">
        <f t="shared" si="3"/>
        <v>0.5</v>
      </c>
    </row>
    <row r="91" spans="1:6" x14ac:dyDescent="0.6">
      <c r="A91" s="101" t="s">
        <v>101</v>
      </c>
      <c r="B91" s="85">
        <v>19</v>
      </c>
      <c r="C91" s="85">
        <v>7</v>
      </c>
      <c r="D91" s="96">
        <f t="shared" si="2"/>
        <v>0.36842105263157893</v>
      </c>
      <c r="E91" s="85">
        <v>7</v>
      </c>
      <c r="F91" s="96">
        <f t="shared" si="3"/>
        <v>1</v>
      </c>
    </row>
    <row r="92" spans="1:6" ht="15.6" customHeight="1" x14ac:dyDescent="0.6">
      <c r="A92" s="102" t="s">
        <v>226</v>
      </c>
      <c r="B92" s="85">
        <v>7</v>
      </c>
      <c r="C92" s="85">
        <v>4</v>
      </c>
      <c r="D92" s="96">
        <f t="shared" si="2"/>
        <v>0.5714285714285714</v>
      </c>
      <c r="E92" s="85">
        <v>1</v>
      </c>
      <c r="F92" s="96">
        <f t="shared" si="3"/>
        <v>0.25</v>
      </c>
    </row>
    <row r="93" spans="1:6" x14ac:dyDescent="0.6">
      <c r="A93" s="101" t="s">
        <v>227</v>
      </c>
      <c r="B93" s="85">
        <v>14</v>
      </c>
      <c r="C93" s="85">
        <v>6</v>
      </c>
      <c r="D93" s="96">
        <f t="shared" si="2"/>
        <v>0.42857142857142855</v>
      </c>
      <c r="E93" s="85">
        <v>6</v>
      </c>
      <c r="F93" s="96">
        <f t="shared" si="3"/>
        <v>1</v>
      </c>
    </row>
    <row r="94" spans="1:6" x14ac:dyDescent="0.6">
      <c r="A94" s="106" t="s">
        <v>186</v>
      </c>
      <c r="B94" s="86">
        <f>SUM(B86:B93)</f>
        <v>133</v>
      </c>
      <c r="C94" s="86">
        <f>SUM(C86:C93)</f>
        <v>43</v>
      </c>
      <c r="D94" s="107">
        <f t="shared" si="2"/>
        <v>0.32330827067669171</v>
      </c>
      <c r="E94" s="86">
        <f>SUM(E86:E93)</f>
        <v>34</v>
      </c>
      <c r="F94" s="107">
        <f t="shared" si="3"/>
        <v>0.79069767441860461</v>
      </c>
    </row>
    <row r="95" spans="1:6" x14ac:dyDescent="0.6">
      <c r="A95" s="101" t="s">
        <v>228</v>
      </c>
      <c r="B95" s="85">
        <v>64</v>
      </c>
      <c r="C95" s="85">
        <v>53</v>
      </c>
      <c r="D95" s="96">
        <f t="shared" si="2"/>
        <v>0.828125</v>
      </c>
      <c r="E95" s="85">
        <v>33</v>
      </c>
      <c r="F95" s="96">
        <f t="shared" si="3"/>
        <v>0.62264150943396224</v>
      </c>
    </row>
    <row r="96" spans="1:6" x14ac:dyDescent="0.6">
      <c r="A96" s="101" t="s">
        <v>229</v>
      </c>
      <c r="B96" s="85">
        <v>5</v>
      </c>
      <c r="C96" s="85">
        <v>5</v>
      </c>
      <c r="D96" s="96">
        <f t="shared" si="2"/>
        <v>1</v>
      </c>
      <c r="E96" s="85">
        <v>4</v>
      </c>
      <c r="F96" s="96">
        <f t="shared" si="3"/>
        <v>0.8</v>
      </c>
    </row>
    <row r="97" spans="1:6" x14ac:dyDescent="0.6">
      <c r="A97" s="101" t="s">
        <v>231</v>
      </c>
      <c r="B97" s="85">
        <v>8</v>
      </c>
      <c r="C97" s="85">
        <v>6</v>
      </c>
      <c r="D97" s="96">
        <f t="shared" si="2"/>
        <v>0.75</v>
      </c>
      <c r="E97" s="85">
        <v>6</v>
      </c>
      <c r="F97" s="96">
        <f t="shared" si="3"/>
        <v>1</v>
      </c>
    </row>
    <row r="98" spans="1:6" x14ac:dyDescent="0.6">
      <c r="A98" s="101" t="s">
        <v>107</v>
      </c>
      <c r="B98" s="85">
        <v>157</v>
      </c>
      <c r="C98" s="85">
        <v>145</v>
      </c>
      <c r="D98" s="96">
        <f t="shared" si="2"/>
        <v>0.92356687898089174</v>
      </c>
      <c r="E98" s="85">
        <v>95</v>
      </c>
      <c r="F98" s="96">
        <f t="shared" si="3"/>
        <v>0.65517241379310343</v>
      </c>
    </row>
    <row r="99" spans="1:6" x14ac:dyDescent="0.6">
      <c r="A99" s="101" t="s">
        <v>232</v>
      </c>
      <c r="B99" s="85">
        <v>9</v>
      </c>
      <c r="C99" s="85">
        <v>8</v>
      </c>
      <c r="D99" s="96">
        <f t="shared" si="2"/>
        <v>0.88888888888888884</v>
      </c>
      <c r="E99" s="85">
        <v>6</v>
      </c>
      <c r="F99" s="96">
        <f t="shared" si="3"/>
        <v>0.75</v>
      </c>
    </row>
    <row r="100" spans="1:6" x14ac:dyDescent="0.6">
      <c r="A100" s="101" t="s">
        <v>169</v>
      </c>
      <c r="B100" s="85">
        <v>13</v>
      </c>
      <c r="C100" s="85">
        <v>12</v>
      </c>
      <c r="D100" s="96">
        <f t="shared" si="2"/>
        <v>0.92307692307692313</v>
      </c>
      <c r="E100" s="85">
        <v>7</v>
      </c>
      <c r="F100" s="96">
        <f t="shared" si="3"/>
        <v>0.58333333333333337</v>
      </c>
    </row>
    <row r="101" spans="1:6" x14ac:dyDescent="0.6">
      <c r="A101" s="101" t="s">
        <v>120</v>
      </c>
      <c r="B101" s="85">
        <v>229</v>
      </c>
      <c r="C101" s="85">
        <v>75</v>
      </c>
      <c r="D101" s="96">
        <f t="shared" si="2"/>
        <v>0.32751091703056767</v>
      </c>
      <c r="E101" s="85">
        <v>44</v>
      </c>
      <c r="F101" s="96">
        <f t="shared" si="3"/>
        <v>0.58666666666666667</v>
      </c>
    </row>
    <row r="102" spans="1:6" x14ac:dyDescent="0.6">
      <c r="A102" s="101" t="s">
        <v>159</v>
      </c>
      <c r="B102" s="85">
        <v>28</v>
      </c>
      <c r="C102" s="85">
        <v>24</v>
      </c>
      <c r="D102" s="96">
        <f t="shared" si="2"/>
        <v>0.8571428571428571</v>
      </c>
      <c r="E102" s="85">
        <v>14</v>
      </c>
      <c r="F102" s="96">
        <f t="shared" si="3"/>
        <v>0.58333333333333337</v>
      </c>
    </row>
    <row r="103" spans="1:6" x14ac:dyDescent="0.6">
      <c r="A103" s="101" t="s">
        <v>122</v>
      </c>
      <c r="B103" s="85">
        <v>1</v>
      </c>
      <c r="C103" s="85">
        <v>0</v>
      </c>
      <c r="D103" s="96">
        <f t="shared" si="2"/>
        <v>0</v>
      </c>
      <c r="E103" s="85">
        <v>0</v>
      </c>
      <c r="F103" s="96" t="e">
        <f t="shared" si="3"/>
        <v>#DIV/0!</v>
      </c>
    </row>
    <row r="104" spans="1:6" x14ac:dyDescent="0.6">
      <c r="A104" s="101" t="s">
        <v>123</v>
      </c>
      <c r="B104" s="85">
        <v>61</v>
      </c>
      <c r="C104" s="85">
        <v>37</v>
      </c>
      <c r="D104" s="96">
        <f t="shared" si="2"/>
        <v>0.60655737704918034</v>
      </c>
      <c r="E104" s="85">
        <v>13</v>
      </c>
      <c r="F104" s="96">
        <f t="shared" si="3"/>
        <v>0.35135135135135137</v>
      </c>
    </row>
    <row r="105" spans="1:6" x14ac:dyDescent="0.6">
      <c r="A105" s="101" t="s">
        <v>124</v>
      </c>
      <c r="B105" s="85">
        <v>24</v>
      </c>
      <c r="C105" s="85">
        <v>24</v>
      </c>
      <c r="D105" s="96">
        <f t="shared" si="2"/>
        <v>1</v>
      </c>
      <c r="E105" s="85">
        <v>17</v>
      </c>
      <c r="F105" s="96">
        <f t="shared" si="3"/>
        <v>0.70833333333333337</v>
      </c>
    </row>
    <row r="106" spans="1:6" x14ac:dyDescent="0.6">
      <c r="A106" s="101" t="s">
        <v>160</v>
      </c>
      <c r="B106" s="85">
        <v>43</v>
      </c>
      <c r="C106" s="85">
        <v>42</v>
      </c>
      <c r="D106" s="96">
        <f t="shared" si="2"/>
        <v>0.97674418604651159</v>
      </c>
      <c r="E106" s="85">
        <v>38</v>
      </c>
      <c r="F106" s="96">
        <f t="shared" si="3"/>
        <v>0.90476190476190477</v>
      </c>
    </row>
    <row r="107" spans="1:6" x14ac:dyDescent="0.6">
      <c r="A107" s="106" t="s">
        <v>188</v>
      </c>
      <c r="B107" s="86">
        <f>SUM(B95:B106)</f>
        <v>642</v>
      </c>
      <c r="C107" s="86">
        <f>SUM(C95:C106)</f>
        <v>431</v>
      </c>
      <c r="D107" s="107">
        <f t="shared" si="2"/>
        <v>0.67133956386292837</v>
      </c>
      <c r="E107" s="86">
        <f>SUM(E95:E106)</f>
        <v>277</v>
      </c>
      <c r="F107" s="107">
        <f t="shared" si="3"/>
        <v>0.64269141531322505</v>
      </c>
    </row>
    <row r="108" spans="1:6" x14ac:dyDescent="0.6">
      <c r="A108" s="101" t="s">
        <v>233</v>
      </c>
      <c r="B108" s="85">
        <v>13</v>
      </c>
      <c r="C108" s="85">
        <v>13</v>
      </c>
      <c r="D108" s="96">
        <f t="shared" si="2"/>
        <v>1</v>
      </c>
      <c r="E108" s="85">
        <v>11</v>
      </c>
      <c r="F108" s="96">
        <f t="shared" si="3"/>
        <v>0.84615384615384615</v>
      </c>
    </row>
    <row r="109" spans="1:6" ht="15.6" customHeight="1" x14ac:dyDescent="0.6">
      <c r="A109" s="101" t="s">
        <v>234</v>
      </c>
      <c r="B109" s="85">
        <v>11</v>
      </c>
      <c r="C109" s="85">
        <v>11</v>
      </c>
      <c r="D109" s="96">
        <f t="shared" si="2"/>
        <v>1</v>
      </c>
      <c r="E109" s="85">
        <v>10</v>
      </c>
      <c r="F109" s="96">
        <f t="shared" si="3"/>
        <v>0.90909090909090906</v>
      </c>
    </row>
    <row r="110" spans="1:6" x14ac:dyDescent="0.6">
      <c r="A110" s="101" t="s">
        <v>152</v>
      </c>
      <c r="B110" s="85">
        <v>1</v>
      </c>
      <c r="C110" s="85">
        <v>1</v>
      </c>
      <c r="D110" s="96">
        <f t="shared" si="2"/>
        <v>1</v>
      </c>
      <c r="E110" s="85">
        <v>0</v>
      </c>
      <c r="F110" s="96">
        <f t="shared" si="3"/>
        <v>0</v>
      </c>
    </row>
    <row r="111" spans="1:6" ht="28.8" x14ac:dyDescent="0.6">
      <c r="A111" s="102" t="s">
        <v>236</v>
      </c>
      <c r="B111" s="85">
        <v>8</v>
      </c>
      <c r="C111" s="85">
        <v>8</v>
      </c>
      <c r="D111" s="96">
        <f t="shared" si="2"/>
        <v>1</v>
      </c>
      <c r="E111" s="85">
        <v>8</v>
      </c>
      <c r="F111" s="96">
        <f t="shared" si="3"/>
        <v>1</v>
      </c>
    </row>
    <row r="112" spans="1:6" x14ac:dyDescent="0.6">
      <c r="A112" s="101" t="s">
        <v>253</v>
      </c>
      <c r="B112" s="85">
        <v>1</v>
      </c>
      <c r="C112" s="85">
        <v>1</v>
      </c>
      <c r="D112" s="96">
        <f t="shared" si="2"/>
        <v>1</v>
      </c>
      <c r="E112" s="85">
        <v>1</v>
      </c>
      <c r="F112" s="96">
        <f t="shared" si="3"/>
        <v>1</v>
      </c>
    </row>
    <row r="113" spans="1:6" x14ac:dyDescent="0.6">
      <c r="A113" s="101" t="s">
        <v>102</v>
      </c>
      <c r="B113" s="85">
        <v>1</v>
      </c>
      <c r="C113" s="85">
        <v>1</v>
      </c>
      <c r="D113" s="96">
        <f t="shared" si="2"/>
        <v>1</v>
      </c>
      <c r="E113" s="85">
        <v>1</v>
      </c>
      <c r="F113" s="96">
        <f t="shared" si="3"/>
        <v>1</v>
      </c>
    </row>
    <row r="114" spans="1:6" ht="28.8" x14ac:dyDescent="0.6">
      <c r="A114" s="102" t="s">
        <v>237</v>
      </c>
      <c r="B114" s="85">
        <v>15</v>
      </c>
      <c r="C114" s="85">
        <v>12</v>
      </c>
      <c r="D114" s="96">
        <f t="shared" si="2"/>
        <v>0.8</v>
      </c>
      <c r="E114" s="85">
        <v>10</v>
      </c>
      <c r="F114" s="96">
        <f t="shared" si="3"/>
        <v>0.83333333333333337</v>
      </c>
    </row>
    <row r="115" spans="1:6" x14ac:dyDescent="0.6">
      <c r="A115" s="101" t="s">
        <v>230</v>
      </c>
      <c r="B115" s="85">
        <v>4</v>
      </c>
      <c r="C115" s="85">
        <v>4</v>
      </c>
      <c r="D115" s="96">
        <f t="shared" si="2"/>
        <v>1</v>
      </c>
      <c r="E115" s="85">
        <v>3</v>
      </c>
      <c r="F115" s="96">
        <f t="shared" si="3"/>
        <v>0.75</v>
      </c>
    </row>
    <row r="116" spans="1:6" x14ac:dyDescent="0.6">
      <c r="A116" s="101" t="s">
        <v>238</v>
      </c>
      <c r="B116" s="85">
        <v>2</v>
      </c>
      <c r="C116" s="85">
        <v>2</v>
      </c>
      <c r="D116" s="96">
        <f t="shared" si="2"/>
        <v>1</v>
      </c>
      <c r="E116" s="85">
        <v>0</v>
      </c>
      <c r="F116" s="96">
        <f t="shared" si="3"/>
        <v>0</v>
      </c>
    </row>
    <row r="117" spans="1:6" x14ac:dyDescent="0.6">
      <c r="A117" s="101" t="s">
        <v>239</v>
      </c>
      <c r="B117" s="85">
        <v>0</v>
      </c>
      <c r="C117" s="85">
        <v>0</v>
      </c>
      <c r="D117" s="96" t="e">
        <f t="shared" si="2"/>
        <v>#DIV/0!</v>
      </c>
      <c r="E117" s="85">
        <v>0</v>
      </c>
      <c r="F117" s="96" t="e">
        <f t="shared" si="3"/>
        <v>#DIV/0!</v>
      </c>
    </row>
    <row r="118" spans="1:6" x14ac:dyDescent="0.6">
      <c r="A118" s="101" t="s">
        <v>240</v>
      </c>
      <c r="B118" s="85">
        <v>2</v>
      </c>
      <c r="C118" s="85">
        <v>2</v>
      </c>
      <c r="D118" s="96">
        <f t="shared" si="2"/>
        <v>1</v>
      </c>
      <c r="E118" s="85">
        <v>1</v>
      </c>
      <c r="F118" s="96">
        <f t="shared" si="3"/>
        <v>0.5</v>
      </c>
    </row>
    <row r="119" spans="1:6" x14ac:dyDescent="0.6">
      <c r="A119" s="101" t="s">
        <v>254</v>
      </c>
      <c r="B119" s="85">
        <v>1</v>
      </c>
      <c r="C119" s="85">
        <v>1</v>
      </c>
      <c r="D119" s="96">
        <f t="shared" si="2"/>
        <v>1</v>
      </c>
      <c r="E119" s="85">
        <v>0</v>
      </c>
      <c r="F119" s="96">
        <f t="shared" si="3"/>
        <v>0</v>
      </c>
    </row>
    <row r="120" spans="1:6" x14ac:dyDescent="0.6">
      <c r="A120" s="101" t="s">
        <v>241</v>
      </c>
      <c r="B120" s="85">
        <v>6</v>
      </c>
      <c r="C120" s="85">
        <v>5</v>
      </c>
      <c r="D120" s="96">
        <f t="shared" si="2"/>
        <v>0.83333333333333337</v>
      </c>
      <c r="E120" s="85">
        <v>4</v>
      </c>
      <c r="F120" s="96">
        <f t="shared" si="3"/>
        <v>0.8</v>
      </c>
    </row>
    <row r="121" spans="1:6" x14ac:dyDescent="0.6">
      <c r="A121" s="101" t="s">
        <v>242</v>
      </c>
      <c r="B121" s="85">
        <v>9</v>
      </c>
      <c r="C121" s="85">
        <v>7</v>
      </c>
      <c r="D121" s="96">
        <f t="shared" si="2"/>
        <v>0.77777777777777779</v>
      </c>
      <c r="E121" s="85">
        <v>5</v>
      </c>
      <c r="F121" s="96">
        <f t="shared" si="3"/>
        <v>0.7142857142857143</v>
      </c>
    </row>
    <row r="122" spans="1:6" x14ac:dyDescent="0.6">
      <c r="A122" s="101" t="s">
        <v>164</v>
      </c>
      <c r="B122" s="85">
        <v>4</v>
      </c>
      <c r="C122" s="85">
        <v>4</v>
      </c>
      <c r="D122" s="96">
        <f t="shared" si="2"/>
        <v>1</v>
      </c>
      <c r="E122" s="85">
        <v>3</v>
      </c>
      <c r="F122" s="96">
        <f t="shared" si="3"/>
        <v>0.75</v>
      </c>
    </row>
    <row r="123" spans="1:6" x14ac:dyDescent="0.6">
      <c r="A123" s="101" t="s">
        <v>243</v>
      </c>
      <c r="B123" s="85">
        <v>0</v>
      </c>
      <c r="C123" s="85">
        <v>0</v>
      </c>
      <c r="D123" s="96" t="e">
        <f t="shared" si="2"/>
        <v>#DIV/0!</v>
      </c>
      <c r="E123" s="85">
        <v>0</v>
      </c>
      <c r="F123" s="96" t="e">
        <f t="shared" si="3"/>
        <v>#DIV/0!</v>
      </c>
    </row>
    <row r="124" spans="1:6" ht="15.6" customHeight="1" x14ac:dyDescent="0.6">
      <c r="A124" s="101" t="s">
        <v>244</v>
      </c>
      <c r="B124" s="85">
        <v>10</v>
      </c>
      <c r="C124" s="85">
        <v>10</v>
      </c>
      <c r="D124" s="96">
        <f t="shared" si="2"/>
        <v>1</v>
      </c>
      <c r="E124" s="85">
        <v>8</v>
      </c>
      <c r="F124" s="96">
        <f t="shared" si="3"/>
        <v>0.8</v>
      </c>
    </row>
    <row r="125" spans="1:6" x14ac:dyDescent="0.6">
      <c r="A125" s="101" t="s">
        <v>163</v>
      </c>
      <c r="B125" s="85">
        <v>4</v>
      </c>
      <c r="C125" s="85">
        <v>4</v>
      </c>
      <c r="D125" s="96">
        <f t="shared" si="2"/>
        <v>1</v>
      </c>
      <c r="E125" s="85">
        <v>4</v>
      </c>
      <c r="F125" s="96">
        <f t="shared" si="3"/>
        <v>1</v>
      </c>
    </row>
    <row r="126" spans="1:6" ht="15.6" customHeight="1" x14ac:dyDescent="0.6">
      <c r="A126" s="106" t="s">
        <v>32</v>
      </c>
      <c r="B126" s="86">
        <f>SUM(B108:B125)</f>
        <v>92</v>
      </c>
      <c r="C126" s="86">
        <f>SUM(C108:C125)</f>
        <v>86</v>
      </c>
      <c r="D126" s="107">
        <f t="shared" si="2"/>
        <v>0.93478260869565222</v>
      </c>
      <c r="E126" s="86">
        <f>SUM(E108:E125)</f>
        <v>69</v>
      </c>
      <c r="F126" s="107">
        <f t="shared" si="3"/>
        <v>0.80232558139534882</v>
      </c>
    </row>
    <row r="127" spans="1:6" ht="15.6" customHeight="1" x14ac:dyDescent="0.6">
      <c r="A127" s="103" t="s">
        <v>139</v>
      </c>
      <c r="B127" s="104">
        <f>B94+B107+B126</f>
        <v>867</v>
      </c>
      <c r="C127" s="104">
        <f>C94+C107+C126</f>
        <v>560</v>
      </c>
      <c r="D127" s="105">
        <f t="shared" si="2"/>
        <v>0.64590542099192616</v>
      </c>
      <c r="E127" s="104">
        <f>E94+E107+E126</f>
        <v>380</v>
      </c>
      <c r="F127" s="105">
        <f t="shared" si="3"/>
        <v>0.6785714285714286</v>
      </c>
    </row>
    <row r="128" spans="1:6" s="6" customFormat="1" ht="15.6" customHeight="1" x14ac:dyDescent="0.6">
      <c r="A128" s="108" t="s">
        <v>245</v>
      </c>
      <c r="B128" s="104"/>
      <c r="C128" s="104"/>
      <c r="D128" s="96"/>
      <c r="E128" s="104"/>
      <c r="F128" s="96"/>
    </row>
    <row r="129" spans="1:7" x14ac:dyDescent="0.6">
      <c r="A129" s="101" t="s">
        <v>46</v>
      </c>
      <c r="B129" s="85">
        <v>6</v>
      </c>
      <c r="C129" s="85">
        <v>3</v>
      </c>
      <c r="D129" s="96">
        <f t="shared" si="2"/>
        <v>0.5</v>
      </c>
      <c r="E129" s="85">
        <v>3</v>
      </c>
      <c r="F129" s="96">
        <f t="shared" si="3"/>
        <v>1</v>
      </c>
    </row>
    <row r="130" spans="1:7" x14ac:dyDescent="0.6">
      <c r="A130" s="101" t="s">
        <v>246</v>
      </c>
      <c r="B130" s="85">
        <v>2</v>
      </c>
      <c r="C130" s="85">
        <v>2</v>
      </c>
      <c r="D130" s="96">
        <f t="shared" si="2"/>
        <v>1</v>
      </c>
      <c r="E130" s="85">
        <v>2</v>
      </c>
      <c r="F130" s="96">
        <f t="shared" si="3"/>
        <v>1</v>
      </c>
    </row>
    <row r="131" spans="1:7" x14ac:dyDescent="0.6">
      <c r="A131" s="106" t="s">
        <v>186</v>
      </c>
      <c r="B131" s="86">
        <f>SUM(B129:B130)</f>
        <v>8</v>
      </c>
      <c r="C131" s="86">
        <f>SUM(C129:C130)</f>
        <v>5</v>
      </c>
      <c r="D131" s="107">
        <f t="shared" si="2"/>
        <v>0.625</v>
      </c>
      <c r="E131" s="86">
        <f>SUM(E129:E130)</f>
        <v>5</v>
      </c>
      <c r="F131" s="107">
        <f t="shared" si="3"/>
        <v>1</v>
      </c>
    </row>
    <row r="132" spans="1:7" x14ac:dyDescent="0.6">
      <c r="A132" s="101" t="s">
        <v>56</v>
      </c>
      <c r="B132" s="85">
        <v>13</v>
      </c>
      <c r="C132" s="85">
        <v>9</v>
      </c>
      <c r="D132" s="96">
        <f t="shared" si="2"/>
        <v>0.69230769230769229</v>
      </c>
      <c r="E132" s="85">
        <v>3</v>
      </c>
      <c r="F132" s="96">
        <f t="shared" si="3"/>
        <v>0.33333333333333331</v>
      </c>
    </row>
    <row r="133" spans="1:7" x14ac:dyDescent="0.6">
      <c r="A133" s="101" t="s">
        <v>247</v>
      </c>
      <c r="B133" s="85">
        <v>8</v>
      </c>
      <c r="C133" s="85">
        <v>5</v>
      </c>
      <c r="D133" s="96">
        <f>C133/B133</f>
        <v>0.625</v>
      </c>
      <c r="E133" s="85">
        <v>3</v>
      </c>
      <c r="F133" s="96">
        <f>E133/C133</f>
        <v>0.6</v>
      </c>
    </row>
    <row r="134" spans="1:7" x14ac:dyDescent="0.6">
      <c r="A134" s="101" t="s">
        <v>248</v>
      </c>
      <c r="B134" s="85">
        <v>23</v>
      </c>
      <c r="C134" s="85">
        <v>22</v>
      </c>
      <c r="D134" s="96">
        <f>C134/B134</f>
        <v>0.95652173913043481</v>
      </c>
      <c r="E134" s="85">
        <v>7</v>
      </c>
      <c r="F134" s="96">
        <f>E134/C134</f>
        <v>0.31818181818181818</v>
      </c>
    </row>
    <row r="135" spans="1:7" x14ac:dyDescent="0.6">
      <c r="A135" s="106" t="s">
        <v>188</v>
      </c>
      <c r="B135" s="86">
        <f>SUM(B132:B134)</f>
        <v>44</v>
      </c>
      <c r="C135" s="86">
        <f>SUM(C132:C134)</f>
        <v>36</v>
      </c>
      <c r="D135" s="107">
        <f>C135/B135</f>
        <v>0.81818181818181823</v>
      </c>
      <c r="E135" s="86">
        <f>SUM(E132:E134)</f>
        <v>13</v>
      </c>
      <c r="F135" s="107">
        <f>E135/C135</f>
        <v>0.3611111111111111</v>
      </c>
    </row>
    <row r="136" spans="1:7" x14ac:dyDescent="0.6">
      <c r="A136" s="103" t="s">
        <v>249</v>
      </c>
      <c r="B136" s="104">
        <f>B131+B135</f>
        <v>52</v>
      </c>
      <c r="C136" s="104">
        <f>C131+C135</f>
        <v>41</v>
      </c>
      <c r="D136" s="105">
        <f>C136/B136</f>
        <v>0.78846153846153844</v>
      </c>
      <c r="E136" s="104">
        <f>E131+E135</f>
        <v>18</v>
      </c>
      <c r="F136" s="105">
        <f>E136/C136</f>
        <v>0.43902439024390244</v>
      </c>
    </row>
    <row r="137" spans="1:7" x14ac:dyDescent="0.6">
      <c r="A137" s="112" t="s">
        <v>175</v>
      </c>
      <c r="B137" s="88">
        <f>B25+B40+B56+B68+B84+B127+B136</f>
        <v>3622</v>
      </c>
      <c r="C137" s="88">
        <f>C25+C40+C56+C68+C84+C127+C136</f>
        <v>2579</v>
      </c>
      <c r="D137" s="105">
        <f>C137/B137</f>
        <v>0.71203754831584765</v>
      </c>
      <c r="E137" s="88">
        <f>E25+E40+E56+E68+E84+E127+E136</f>
        <v>1047</v>
      </c>
      <c r="F137" s="105">
        <f>E137/C137</f>
        <v>0.40597130670802639</v>
      </c>
    </row>
    <row r="138" spans="1:7" x14ac:dyDescent="0.6">
      <c r="A138" s="48" t="s">
        <v>176</v>
      </c>
      <c r="B138" s="111"/>
      <c r="C138" s="111"/>
      <c r="D138" s="111"/>
      <c r="E138" s="111"/>
      <c r="F138" s="111"/>
      <c r="G138" s="97"/>
    </row>
    <row r="139" spans="1:7" x14ac:dyDescent="0.6">
      <c r="A139" s="49" t="s">
        <v>177</v>
      </c>
      <c r="B139" s="111"/>
      <c r="C139" s="111"/>
      <c r="D139" s="111"/>
      <c r="E139" s="111"/>
      <c r="F139" s="111"/>
      <c r="G139" s="97"/>
    </row>
  </sheetData>
  <pageMargins left="0.7" right="0.7" top="0.75" bottom="0.75" header="0.3" footer="0.3"/>
  <pageSetup scale="72" orientation="portrait" r:id="rId1"/>
  <headerFooter>
    <oddHeader xml:space="preserve">&amp;L&amp;"-,Bold"&amp;11Program Level Data &amp;C&amp;"-,Bold"&amp;11Table 39&amp;R&amp;"-,Bold"&amp;11Graduate Admissions by Program </oddHeader>
    <oddFooter>&amp;L&amp;"-,Bold"&amp;11Office of Institutional Research, UMass Boston</oddFooter>
  </headerFooter>
  <rowBreaks count="2" manualBreakCount="2">
    <brk id="40" max="5" man="1"/>
    <brk id="8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9"/>
  <sheetViews>
    <sheetView topLeftCell="A124" zoomScale="110" zoomScaleNormal="110" workbookViewId="0">
      <selection activeCell="A154" sqref="A154"/>
    </sheetView>
  </sheetViews>
  <sheetFormatPr defaultRowHeight="15.6" x14ac:dyDescent="0.6"/>
  <cols>
    <col min="1" max="1" width="35.34765625" customWidth="1"/>
    <col min="2" max="2" width="12.84765625" style="7" customWidth="1"/>
    <col min="3" max="3" width="9" style="7"/>
    <col min="4" max="4" width="11.25" style="7" customWidth="1"/>
    <col min="5" max="5" width="8.34765625" style="7" customWidth="1"/>
    <col min="6" max="6" width="9" style="7" customWidth="1"/>
  </cols>
  <sheetData>
    <row r="1" spans="1:7" ht="25.8" x14ac:dyDescent="0.95">
      <c r="A1" s="51" t="s">
        <v>255</v>
      </c>
      <c r="B1" s="84"/>
      <c r="C1" s="20"/>
      <c r="D1" s="20"/>
      <c r="E1" s="20"/>
      <c r="F1" s="20"/>
    </row>
    <row r="2" spans="1:7" ht="31.5" thickBot="1" x14ac:dyDescent="0.65">
      <c r="A2" s="77"/>
      <c r="B2" s="78" t="s">
        <v>179</v>
      </c>
      <c r="C2" s="79" t="s">
        <v>180</v>
      </c>
      <c r="D2" s="79" t="s">
        <v>181</v>
      </c>
      <c r="E2" s="79" t="s">
        <v>182</v>
      </c>
      <c r="F2" s="79" t="s">
        <v>183</v>
      </c>
    </row>
    <row r="3" spans="1:7" x14ac:dyDescent="0.6">
      <c r="A3" s="8" t="s">
        <v>184</v>
      </c>
      <c r="B3" s="11"/>
      <c r="C3" s="11"/>
      <c r="D3" s="11"/>
      <c r="E3" s="12"/>
      <c r="F3" s="11"/>
    </row>
    <row r="4" spans="1:7" x14ac:dyDescent="0.6">
      <c r="A4" s="2" t="s">
        <v>185</v>
      </c>
      <c r="B4" s="85">
        <v>30</v>
      </c>
      <c r="C4" s="85">
        <v>1</v>
      </c>
      <c r="D4" s="14">
        <f t="shared" ref="D4:D9" si="0">C4/B4</f>
        <v>3.3333333333333333E-2</v>
      </c>
      <c r="E4" s="75">
        <v>0</v>
      </c>
      <c r="F4" s="14">
        <f t="shared" ref="F4:F9" si="1">E4/C4</f>
        <v>0</v>
      </c>
      <c r="G4" s="97"/>
    </row>
    <row r="5" spans="1:7" x14ac:dyDescent="0.6">
      <c r="A5" s="2" t="s">
        <v>7</v>
      </c>
      <c r="B5" s="75">
        <v>164</v>
      </c>
      <c r="C5" s="75">
        <v>8</v>
      </c>
      <c r="D5" s="14">
        <f t="shared" si="0"/>
        <v>4.878048780487805E-2</v>
      </c>
      <c r="E5" s="75">
        <v>8</v>
      </c>
      <c r="F5" s="14">
        <f t="shared" si="1"/>
        <v>1</v>
      </c>
      <c r="G5" s="97"/>
    </row>
    <row r="6" spans="1:7" x14ac:dyDescent="0.6">
      <c r="A6" s="2" t="s">
        <v>8</v>
      </c>
      <c r="B6" s="75">
        <v>16</v>
      </c>
      <c r="C6" s="75">
        <v>4</v>
      </c>
      <c r="D6" s="14">
        <f t="shared" si="0"/>
        <v>0.25</v>
      </c>
      <c r="E6" s="75">
        <v>4</v>
      </c>
      <c r="F6" s="14">
        <f t="shared" si="1"/>
        <v>1</v>
      </c>
      <c r="G6" s="97"/>
    </row>
    <row r="7" spans="1:7" x14ac:dyDescent="0.6">
      <c r="A7" s="2" t="s">
        <v>9</v>
      </c>
      <c r="B7" s="75">
        <v>16</v>
      </c>
      <c r="C7" s="75">
        <v>12</v>
      </c>
      <c r="D7" s="14">
        <f t="shared" si="0"/>
        <v>0.75</v>
      </c>
      <c r="E7" s="75">
        <v>6</v>
      </c>
      <c r="F7" s="14">
        <f t="shared" si="1"/>
        <v>0.5</v>
      </c>
      <c r="G7" s="97"/>
    </row>
    <row r="8" spans="1:7" s="6" customFormat="1" x14ac:dyDescent="0.6">
      <c r="A8" s="23" t="s">
        <v>256</v>
      </c>
      <c r="B8" s="15">
        <f>SUM(B4:B7)</f>
        <v>226</v>
      </c>
      <c r="C8" s="15">
        <f>SUM(C4:C7)</f>
        <v>25</v>
      </c>
      <c r="D8" s="18">
        <f t="shared" si="0"/>
        <v>0.11061946902654868</v>
      </c>
      <c r="E8" s="76">
        <f>SUM(E4:E7)</f>
        <v>18</v>
      </c>
      <c r="F8" s="18">
        <f t="shared" si="1"/>
        <v>0.72</v>
      </c>
      <c r="G8" s="55"/>
    </row>
    <row r="9" spans="1:7" x14ac:dyDescent="0.6">
      <c r="A9" s="2" t="s">
        <v>11</v>
      </c>
      <c r="B9" s="85">
        <v>10</v>
      </c>
      <c r="C9" s="85">
        <v>10</v>
      </c>
      <c r="D9" s="14">
        <f t="shared" si="0"/>
        <v>1</v>
      </c>
      <c r="E9" s="75">
        <v>8</v>
      </c>
      <c r="F9" s="14">
        <f t="shared" si="1"/>
        <v>0.8</v>
      </c>
      <c r="G9" s="97"/>
    </row>
    <row r="10" spans="1:7" x14ac:dyDescent="0.6">
      <c r="A10" s="2" t="s">
        <v>12</v>
      </c>
      <c r="B10" s="85">
        <v>22</v>
      </c>
      <c r="C10" s="85">
        <v>16</v>
      </c>
      <c r="D10" s="14">
        <f t="shared" ref="D10:D17" si="2">C10/B10</f>
        <v>0.72727272727272729</v>
      </c>
      <c r="E10" s="75">
        <v>7</v>
      </c>
      <c r="F10" s="14">
        <f t="shared" ref="F10:F18" si="3">E10/C10</f>
        <v>0.4375</v>
      </c>
      <c r="G10" s="97"/>
    </row>
    <row r="11" spans="1:7" x14ac:dyDescent="0.6">
      <c r="A11" s="2" t="s">
        <v>13</v>
      </c>
      <c r="B11" s="85">
        <f>30+12</f>
        <v>42</v>
      </c>
      <c r="C11" s="85">
        <f>27+11</f>
        <v>38</v>
      </c>
      <c r="D11" s="14">
        <f t="shared" si="2"/>
        <v>0.90476190476190477</v>
      </c>
      <c r="E11" s="75">
        <v>28</v>
      </c>
      <c r="F11" s="14">
        <f t="shared" si="3"/>
        <v>0.73684210526315785</v>
      </c>
      <c r="G11" s="97"/>
    </row>
    <row r="12" spans="1:7" x14ac:dyDescent="0.6">
      <c r="A12" s="2" t="s">
        <v>14</v>
      </c>
      <c r="B12" s="85">
        <v>4</v>
      </c>
      <c r="C12" s="85">
        <v>4</v>
      </c>
      <c r="D12" s="14">
        <f t="shared" si="2"/>
        <v>1</v>
      </c>
      <c r="E12" s="75">
        <v>2</v>
      </c>
      <c r="F12" s="14">
        <f t="shared" si="3"/>
        <v>0.5</v>
      </c>
      <c r="G12" s="97"/>
    </row>
    <row r="13" spans="1:7" x14ac:dyDescent="0.6">
      <c r="A13" s="2" t="s">
        <v>15</v>
      </c>
      <c r="B13" s="75">
        <v>38</v>
      </c>
      <c r="C13" s="75">
        <v>24</v>
      </c>
      <c r="D13" s="14">
        <f t="shared" si="2"/>
        <v>0.63157894736842102</v>
      </c>
      <c r="E13" s="75">
        <v>10</v>
      </c>
      <c r="F13" s="14">
        <f t="shared" si="3"/>
        <v>0.41666666666666669</v>
      </c>
      <c r="G13" s="97"/>
    </row>
    <row r="14" spans="1:7" x14ac:dyDescent="0.6">
      <c r="A14" s="2" t="s">
        <v>187</v>
      </c>
      <c r="B14" s="75">
        <v>7</v>
      </c>
      <c r="C14" s="75">
        <v>7</v>
      </c>
      <c r="D14" s="14">
        <f t="shared" si="2"/>
        <v>1</v>
      </c>
      <c r="E14" s="75">
        <v>6</v>
      </c>
      <c r="F14" s="14">
        <f t="shared" si="3"/>
        <v>0.8571428571428571</v>
      </c>
      <c r="G14" s="97"/>
    </row>
    <row r="15" spans="1:7" x14ac:dyDescent="0.6">
      <c r="A15" s="2" t="s">
        <v>16</v>
      </c>
      <c r="B15" s="75">
        <v>28</v>
      </c>
      <c r="C15" s="75">
        <v>24</v>
      </c>
      <c r="D15" s="14">
        <f t="shared" si="2"/>
        <v>0.8571428571428571</v>
      </c>
      <c r="E15" s="75">
        <v>14</v>
      </c>
      <c r="F15" s="14">
        <f t="shared" si="3"/>
        <v>0.58333333333333337</v>
      </c>
      <c r="G15" s="97"/>
    </row>
    <row r="16" spans="1:7" x14ac:dyDescent="0.6">
      <c r="A16" s="2" t="s">
        <v>17</v>
      </c>
      <c r="B16" s="75">
        <v>20</v>
      </c>
      <c r="C16" s="75">
        <v>20</v>
      </c>
      <c r="D16" s="14">
        <f t="shared" si="2"/>
        <v>1</v>
      </c>
      <c r="E16" s="75">
        <v>9</v>
      </c>
      <c r="F16" s="14">
        <f t="shared" si="3"/>
        <v>0.45</v>
      </c>
      <c r="G16" s="97"/>
    </row>
    <row r="17" spans="1:7" x14ac:dyDescent="0.6">
      <c r="A17" s="2" t="s">
        <v>18</v>
      </c>
      <c r="B17" s="75">
        <f>1+6+28+12+18</f>
        <v>65</v>
      </c>
      <c r="C17" s="75">
        <f>1+5+16+9+15</f>
        <v>46</v>
      </c>
      <c r="D17" s="14">
        <f t="shared" si="2"/>
        <v>0.70769230769230773</v>
      </c>
      <c r="E17" s="75">
        <f>0+3+13+2+4</f>
        <v>22</v>
      </c>
      <c r="F17" s="14">
        <f t="shared" si="3"/>
        <v>0.47826086956521741</v>
      </c>
      <c r="G17" s="97"/>
    </row>
    <row r="18" spans="1:7" x14ac:dyDescent="0.6">
      <c r="A18" s="2" t="s">
        <v>23</v>
      </c>
      <c r="B18" s="75">
        <v>8</v>
      </c>
      <c r="C18" s="75">
        <v>7</v>
      </c>
      <c r="D18" s="14">
        <f t="shared" ref="D18:D23" si="4">C18/B18</f>
        <v>0.875</v>
      </c>
      <c r="E18" s="75">
        <v>2</v>
      </c>
      <c r="F18" s="14">
        <f t="shared" si="3"/>
        <v>0.2857142857142857</v>
      </c>
      <c r="G18" s="97"/>
    </row>
    <row r="19" spans="1:7" s="6" customFormat="1" x14ac:dyDescent="0.6">
      <c r="A19" s="23" t="s">
        <v>188</v>
      </c>
      <c r="B19" s="15">
        <f>SUM(B9:B18)</f>
        <v>244</v>
      </c>
      <c r="C19" s="15">
        <f>SUM(C9:C18)</f>
        <v>196</v>
      </c>
      <c r="D19" s="18">
        <f t="shared" si="4"/>
        <v>0.80327868852459017</v>
      </c>
      <c r="E19" s="15">
        <f>SUM(E9:E18)</f>
        <v>108</v>
      </c>
      <c r="F19" s="18">
        <f>E19/C19</f>
        <v>0.55102040816326525</v>
      </c>
      <c r="G19" s="55"/>
    </row>
    <row r="20" spans="1:7" x14ac:dyDescent="0.6">
      <c r="A20" s="2" t="s">
        <v>28</v>
      </c>
      <c r="B20" s="13">
        <v>1</v>
      </c>
      <c r="C20" s="13">
        <v>1</v>
      </c>
      <c r="D20" s="14">
        <f t="shared" si="4"/>
        <v>1</v>
      </c>
      <c r="E20" s="13">
        <v>1</v>
      </c>
      <c r="F20" s="14">
        <f>E20/C20</f>
        <v>1</v>
      </c>
      <c r="G20" s="97"/>
    </row>
    <row r="21" spans="1:7" x14ac:dyDescent="0.6">
      <c r="A21" s="2" t="s">
        <v>257</v>
      </c>
      <c r="B21" s="13">
        <v>1</v>
      </c>
      <c r="C21" s="13">
        <v>1</v>
      </c>
      <c r="D21" s="14">
        <f t="shared" si="4"/>
        <v>1</v>
      </c>
      <c r="E21" s="13">
        <v>0</v>
      </c>
      <c r="F21" s="14">
        <f>E21/C21</f>
        <v>0</v>
      </c>
      <c r="G21" s="97"/>
    </row>
    <row r="22" spans="1:7" s="6" customFormat="1" x14ac:dyDescent="0.6">
      <c r="A22" s="23" t="s">
        <v>32</v>
      </c>
      <c r="B22" s="15">
        <f>SUM(B20:B21)</f>
        <v>2</v>
      </c>
      <c r="C22" s="15">
        <f>SUM(C20:C21)</f>
        <v>2</v>
      </c>
      <c r="D22" s="18">
        <f t="shared" si="4"/>
        <v>1</v>
      </c>
      <c r="E22" s="15">
        <f>SUM(E20:E21)</f>
        <v>1</v>
      </c>
      <c r="F22" s="18">
        <f>E22/C22</f>
        <v>0.5</v>
      </c>
      <c r="G22" s="55"/>
    </row>
    <row r="23" spans="1:7" s="6" customFormat="1" x14ac:dyDescent="0.6">
      <c r="A23" s="4" t="s">
        <v>33</v>
      </c>
      <c r="B23" s="17">
        <f>B8+B19+B22</f>
        <v>472</v>
      </c>
      <c r="C23" s="17">
        <f>C8+C19+C22</f>
        <v>223</v>
      </c>
      <c r="D23" s="19">
        <f t="shared" si="4"/>
        <v>0.47245762711864409</v>
      </c>
      <c r="E23" s="80">
        <f>E8+E19+E22</f>
        <v>127</v>
      </c>
      <c r="F23" s="19">
        <f>E23/C23</f>
        <v>0.56950672645739908</v>
      </c>
      <c r="G23" s="55"/>
    </row>
    <row r="24" spans="1:7" x14ac:dyDescent="0.6">
      <c r="A24" s="10" t="s">
        <v>192</v>
      </c>
      <c r="B24" s="75"/>
      <c r="C24" s="75"/>
      <c r="D24" s="14"/>
      <c r="E24" s="17"/>
      <c r="F24" s="14"/>
      <c r="G24" s="97"/>
    </row>
    <row r="25" spans="1:7" x14ac:dyDescent="0.6">
      <c r="A25" s="2" t="s">
        <v>35</v>
      </c>
      <c r="B25" s="75">
        <f>9+24</f>
        <v>33</v>
      </c>
      <c r="C25" s="75">
        <f>2+7</f>
        <v>9</v>
      </c>
      <c r="D25" s="14">
        <f>C25/B25</f>
        <v>0.27272727272727271</v>
      </c>
      <c r="E25" s="13">
        <f>0+5</f>
        <v>5</v>
      </c>
      <c r="F25" s="14">
        <f t="shared" ref="F25:F33" si="5">E25/C25</f>
        <v>0.55555555555555558</v>
      </c>
      <c r="G25" s="97"/>
    </row>
    <row r="26" spans="1:7" x14ac:dyDescent="0.6">
      <c r="A26" s="2" t="s">
        <v>38</v>
      </c>
      <c r="B26" s="75">
        <v>3</v>
      </c>
      <c r="C26" s="75">
        <v>0</v>
      </c>
      <c r="D26" s="14">
        <f>C26/B26</f>
        <v>0</v>
      </c>
      <c r="E26" s="75">
        <v>0</v>
      </c>
      <c r="F26" s="14" t="e">
        <f t="shared" si="5"/>
        <v>#DIV/0!</v>
      </c>
      <c r="G26" s="97"/>
    </row>
    <row r="27" spans="1:7" x14ac:dyDescent="0.6">
      <c r="A27" s="2" t="s">
        <v>39</v>
      </c>
      <c r="B27" s="75">
        <f>6+3+7+5+6+8</f>
        <v>35</v>
      </c>
      <c r="C27" s="75">
        <f>0+0+2+0+0+3</f>
        <v>5</v>
      </c>
      <c r="D27" s="14">
        <f>C27/B27</f>
        <v>0.14285714285714285</v>
      </c>
      <c r="E27" s="75">
        <f>0+0+1+0+0+1</f>
        <v>2</v>
      </c>
      <c r="F27" s="14">
        <f t="shared" si="5"/>
        <v>0.4</v>
      </c>
      <c r="G27" s="97"/>
    </row>
    <row r="28" spans="1:7" x14ac:dyDescent="0.6">
      <c r="A28" s="2" t="s">
        <v>195</v>
      </c>
      <c r="B28" s="75">
        <f>3+4</f>
        <v>7</v>
      </c>
      <c r="C28" s="75">
        <f>0+0+1</f>
        <v>1</v>
      </c>
      <c r="D28" s="14">
        <f>C28/B28</f>
        <v>0.14285714285714285</v>
      </c>
      <c r="E28" s="75">
        <f>0+0+1</f>
        <v>1</v>
      </c>
      <c r="F28" s="14">
        <f t="shared" si="5"/>
        <v>1</v>
      </c>
      <c r="G28" s="97"/>
    </row>
    <row r="29" spans="1:7" x14ac:dyDescent="0.6">
      <c r="A29" s="2" t="s">
        <v>45</v>
      </c>
      <c r="B29" s="75">
        <v>13</v>
      </c>
      <c r="C29" s="75">
        <v>2</v>
      </c>
      <c r="D29" s="14">
        <f>C29/B29</f>
        <v>0.15384615384615385</v>
      </c>
      <c r="E29" s="75">
        <v>1</v>
      </c>
      <c r="F29" s="14">
        <f t="shared" si="5"/>
        <v>0.5</v>
      </c>
      <c r="G29" s="97"/>
    </row>
    <row r="30" spans="1:7" x14ac:dyDescent="0.6">
      <c r="A30" s="2" t="s">
        <v>196</v>
      </c>
      <c r="B30" s="13">
        <f>3+1+1</f>
        <v>5</v>
      </c>
      <c r="C30" s="13">
        <f>1+0+1</f>
        <v>2</v>
      </c>
      <c r="D30" s="14">
        <f t="shared" ref="D30:D42" si="6">C30/B30</f>
        <v>0.4</v>
      </c>
      <c r="E30" s="75">
        <f>0+0+1</f>
        <v>1</v>
      </c>
      <c r="F30" s="14">
        <f t="shared" si="5"/>
        <v>0.5</v>
      </c>
      <c r="G30" s="97"/>
    </row>
    <row r="31" spans="1:7" s="6" customFormat="1" x14ac:dyDescent="0.6">
      <c r="A31" s="23" t="s">
        <v>256</v>
      </c>
      <c r="B31" s="86">
        <f>SUM(B25:B30)</f>
        <v>96</v>
      </c>
      <c r="C31" s="86">
        <f>SUM(C25:C30)</f>
        <v>19</v>
      </c>
      <c r="D31" s="18">
        <f t="shared" si="6"/>
        <v>0.19791666666666666</v>
      </c>
      <c r="E31" s="76">
        <f>SUM(E25:E30)</f>
        <v>10</v>
      </c>
      <c r="F31" s="18">
        <f t="shared" si="5"/>
        <v>0.52631578947368418</v>
      </c>
      <c r="G31" s="55"/>
    </row>
    <row r="32" spans="1:7" x14ac:dyDescent="0.6">
      <c r="A32" s="2" t="s">
        <v>50</v>
      </c>
      <c r="B32" s="85">
        <v>10</v>
      </c>
      <c r="C32" s="85">
        <v>10</v>
      </c>
      <c r="D32" s="14">
        <f t="shared" si="6"/>
        <v>1</v>
      </c>
      <c r="E32" s="13">
        <v>5</v>
      </c>
      <c r="F32" s="19">
        <f t="shared" si="5"/>
        <v>0.5</v>
      </c>
      <c r="G32" s="97"/>
    </row>
    <row r="33" spans="1:7" x14ac:dyDescent="0.6">
      <c r="A33" s="2" t="s">
        <v>51</v>
      </c>
      <c r="B33" s="85">
        <v>25</v>
      </c>
      <c r="C33" s="85">
        <v>5</v>
      </c>
      <c r="D33" s="14">
        <f t="shared" si="6"/>
        <v>0.2</v>
      </c>
      <c r="E33" s="75">
        <v>5</v>
      </c>
      <c r="F33" s="19">
        <f t="shared" si="5"/>
        <v>1</v>
      </c>
      <c r="G33" s="97"/>
    </row>
    <row r="34" spans="1:7" x14ac:dyDescent="0.6">
      <c r="A34" s="2" t="s">
        <v>52</v>
      </c>
      <c r="B34" s="85">
        <v>21</v>
      </c>
      <c r="C34" s="85">
        <v>2</v>
      </c>
      <c r="D34" s="14">
        <f t="shared" si="6"/>
        <v>9.5238095238095233E-2</v>
      </c>
      <c r="E34" s="75">
        <v>1</v>
      </c>
      <c r="F34" s="19">
        <f t="shared" ref="F34:F40" si="7">E34/C34</f>
        <v>0.5</v>
      </c>
      <c r="G34" s="97"/>
    </row>
    <row r="35" spans="1:7" x14ac:dyDescent="0.6">
      <c r="A35" s="2" t="s">
        <v>53</v>
      </c>
      <c r="B35" s="85">
        <v>8</v>
      </c>
      <c r="C35" s="85">
        <v>0</v>
      </c>
      <c r="D35" s="14">
        <f t="shared" si="6"/>
        <v>0</v>
      </c>
      <c r="E35" s="75">
        <v>0</v>
      </c>
      <c r="F35" s="19" t="e">
        <f t="shared" si="7"/>
        <v>#DIV/0!</v>
      </c>
      <c r="G35" s="97"/>
    </row>
    <row r="36" spans="1:7" x14ac:dyDescent="0.6">
      <c r="A36" s="2" t="s">
        <v>54</v>
      </c>
      <c r="B36" s="13">
        <v>431</v>
      </c>
      <c r="C36" s="13">
        <v>326</v>
      </c>
      <c r="D36" s="14">
        <f t="shared" si="6"/>
        <v>0.75638051044083532</v>
      </c>
      <c r="E36" s="75">
        <v>11</v>
      </c>
      <c r="F36" s="82">
        <f t="shared" si="7"/>
        <v>3.3742331288343558E-2</v>
      </c>
      <c r="G36" s="97"/>
    </row>
    <row r="37" spans="1:7" s="6" customFormat="1" x14ac:dyDescent="0.6">
      <c r="A37" s="23" t="s">
        <v>188</v>
      </c>
      <c r="B37" s="15">
        <f>SUM(B32:B36)</f>
        <v>495</v>
      </c>
      <c r="C37" s="15">
        <f>SUM(C32:C36)</f>
        <v>343</v>
      </c>
      <c r="D37" s="18">
        <f t="shared" si="6"/>
        <v>0.69292929292929295</v>
      </c>
      <c r="E37" s="76">
        <f>SUM(E32:E36)</f>
        <v>22</v>
      </c>
      <c r="F37" s="83">
        <f t="shared" si="7"/>
        <v>6.4139941690962099E-2</v>
      </c>
      <c r="G37" s="55"/>
    </row>
    <row r="38" spans="1:7" x14ac:dyDescent="0.6">
      <c r="A38" s="2" t="s">
        <v>59</v>
      </c>
      <c r="B38" s="13">
        <v>1</v>
      </c>
      <c r="C38" s="13">
        <v>0</v>
      </c>
      <c r="D38" s="14">
        <f t="shared" si="6"/>
        <v>0</v>
      </c>
      <c r="E38" s="13">
        <v>0</v>
      </c>
      <c r="F38" s="81" t="e">
        <f t="shared" si="7"/>
        <v>#DIV/0!</v>
      </c>
      <c r="G38" s="97"/>
    </row>
    <row r="39" spans="1:7" s="6" customFormat="1" x14ac:dyDescent="0.6">
      <c r="A39" s="23" t="s">
        <v>32</v>
      </c>
      <c r="B39" s="15">
        <v>1</v>
      </c>
      <c r="C39" s="15">
        <v>0</v>
      </c>
      <c r="D39" s="18">
        <f t="shared" si="6"/>
        <v>0</v>
      </c>
      <c r="E39" s="15">
        <v>0</v>
      </c>
      <c r="F39" s="83" t="e">
        <f t="shared" si="7"/>
        <v>#DIV/0!</v>
      </c>
      <c r="G39" s="55"/>
    </row>
    <row r="40" spans="1:7" s="6" customFormat="1" x14ac:dyDescent="0.6">
      <c r="A40" s="4" t="s">
        <v>60</v>
      </c>
      <c r="B40" s="17">
        <f>B31+B37+B39</f>
        <v>592</v>
      </c>
      <c r="C40" s="17">
        <f>C31+C37+C39</f>
        <v>362</v>
      </c>
      <c r="D40" s="19">
        <f t="shared" si="6"/>
        <v>0.61148648648648651</v>
      </c>
      <c r="E40" s="17">
        <f>E31+E37+E39</f>
        <v>32</v>
      </c>
      <c r="F40" s="81">
        <f t="shared" si="7"/>
        <v>8.8397790055248615E-2</v>
      </c>
      <c r="G40" s="55"/>
    </row>
    <row r="41" spans="1:7" x14ac:dyDescent="0.6">
      <c r="A41" s="10" t="s">
        <v>199</v>
      </c>
      <c r="B41" s="13"/>
      <c r="C41" s="13"/>
      <c r="D41" s="19"/>
      <c r="E41" s="17"/>
      <c r="F41" s="19"/>
      <c r="G41" s="97"/>
    </row>
    <row r="42" spans="1:7" x14ac:dyDescent="0.6">
      <c r="A42" s="2" t="s">
        <v>62</v>
      </c>
      <c r="B42" s="13">
        <v>23</v>
      </c>
      <c r="C42" s="13">
        <v>6</v>
      </c>
      <c r="D42" s="14">
        <f t="shared" si="6"/>
        <v>0.2608695652173913</v>
      </c>
      <c r="E42" s="13">
        <v>6</v>
      </c>
      <c r="F42" s="14">
        <f t="shared" ref="F42:F50" si="8">E42/C42</f>
        <v>1</v>
      </c>
      <c r="G42" s="97"/>
    </row>
    <row r="43" spans="1:7" s="6" customFormat="1" x14ac:dyDescent="0.6">
      <c r="A43" s="23" t="s">
        <v>256</v>
      </c>
      <c r="B43" s="76">
        <f>SUM(B42)</f>
        <v>23</v>
      </c>
      <c r="C43" s="76">
        <f>SUM(C42)</f>
        <v>6</v>
      </c>
      <c r="D43" s="18">
        <f t="shared" ref="D43:D50" si="9">C43/B43</f>
        <v>0.2608695652173913</v>
      </c>
      <c r="E43" s="15">
        <f>SUM(E42)</f>
        <v>6</v>
      </c>
      <c r="F43" s="18">
        <f t="shared" si="8"/>
        <v>1</v>
      </c>
      <c r="G43" s="55"/>
    </row>
    <row r="44" spans="1:7" x14ac:dyDescent="0.6">
      <c r="A44" s="2" t="s">
        <v>66</v>
      </c>
      <c r="B44" s="13">
        <v>20</v>
      </c>
      <c r="C44" s="13">
        <v>19</v>
      </c>
      <c r="D44" s="14">
        <f t="shared" si="9"/>
        <v>0.95</v>
      </c>
      <c r="E44" s="13">
        <v>13</v>
      </c>
      <c r="F44" s="14">
        <f t="shared" si="8"/>
        <v>0.68421052631578949</v>
      </c>
      <c r="G44" s="97"/>
    </row>
    <row r="45" spans="1:7" x14ac:dyDescent="0.6">
      <c r="A45" s="2" t="s">
        <v>67</v>
      </c>
      <c r="B45" s="13">
        <v>199</v>
      </c>
      <c r="C45" s="13">
        <v>183</v>
      </c>
      <c r="D45" s="14">
        <f t="shared" si="9"/>
        <v>0.91959798994974873</v>
      </c>
      <c r="E45" s="13">
        <v>121</v>
      </c>
      <c r="F45" s="14">
        <f t="shared" si="8"/>
        <v>0.66120218579234968</v>
      </c>
      <c r="G45" s="97"/>
    </row>
    <row r="46" spans="1:7" x14ac:dyDescent="0.6">
      <c r="A46" s="2" t="s">
        <v>202</v>
      </c>
      <c r="B46" s="13">
        <v>108</v>
      </c>
      <c r="C46" s="13">
        <v>93</v>
      </c>
      <c r="D46" s="14">
        <f t="shared" si="9"/>
        <v>0.86111111111111116</v>
      </c>
      <c r="E46" s="13">
        <v>17</v>
      </c>
      <c r="F46" s="14">
        <f t="shared" si="8"/>
        <v>0.18279569892473119</v>
      </c>
      <c r="G46" s="97"/>
    </row>
    <row r="47" spans="1:7" ht="15.75" customHeight="1" x14ac:dyDescent="0.6">
      <c r="A47" s="2" t="s">
        <v>68</v>
      </c>
      <c r="B47" s="13">
        <v>53</v>
      </c>
      <c r="C47" s="13">
        <v>51</v>
      </c>
      <c r="D47" s="14">
        <f t="shared" si="9"/>
        <v>0.96226415094339623</v>
      </c>
      <c r="E47" s="13">
        <v>13</v>
      </c>
      <c r="F47" s="14">
        <f t="shared" si="8"/>
        <v>0.25490196078431371</v>
      </c>
      <c r="G47" s="97"/>
    </row>
    <row r="48" spans="1:7" x14ac:dyDescent="0.6">
      <c r="A48" s="2" t="s">
        <v>69</v>
      </c>
      <c r="B48" s="13">
        <v>40</v>
      </c>
      <c r="C48" s="13">
        <v>26</v>
      </c>
      <c r="D48" s="14">
        <f t="shared" si="9"/>
        <v>0.65</v>
      </c>
      <c r="E48" s="13">
        <v>9</v>
      </c>
      <c r="F48" s="14">
        <f t="shared" si="8"/>
        <v>0.34615384615384615</v>
      </c>
      <c r="G48" s="97"/>
    </row>
    <row r="49" spans="1:7" s="6" customFormat="1" x14ac:dyDescent="0.6">
      <c r="A49" s="23" t="s">
        <v>188</v>
      </c>
      <c r="B49" s="87">
        <f>SUM(B44:B48)</f>
        <v>420</v>
      </c>
      <c r="C49" s="87">
        <f>SUM(C44:C48)</f>
        <v>372</v>
      </c>
      <c r="D49" s="18">
        <f t="shared" si="9"/>
        <v>0.88571428571428568</v>
      </c>
      <c r="E49" s="87">
        <f>SUM(E44:E48)</f>
        <v>173</v>
      </c>
      <c r="F49" s="18">
        <f t="shared" si="8"/>
        <v>0.46505376344086019</v>
      </c>
      <c r="G49" s="55"/>
    </row>
    <row r="50" spans="1:7" x14ac:dyDescent="0.6">
      <c r="A50" s="2" t="s">
        <v>204</v>
      </c>
      <c r="B50" s="13">
        <v>9</v>
      </c>
      <c r="C50" s="13">
        <v>9</v>
      </c>
      <c r="D50" s="14">
        <f t="shared" si="9"/>
        <v>1</v>
      </c>
      <c r="E50" s="13">
        <v>4</v>
      </c>
      <c r="F50" s="14">
        <f t="shared" si="8"/>
        <v>0.44444444444444442</v>
      </c>
      <c r="G50" s="97"/>
    </row>
    <row r="51" spans="1:7" x14ac:dyDescent="0.6">
      <c r="A51" s="2" t="s">
        <v>73</v>
      </c>
      <c r="B51" s="13">
        <v>2</v>
      </c>
      <c r="C51" s="13">
        <v>2</v>
      </c>
      <c r="D51" s="14">
        <f t="shared" ref="D51:D57" si="10">C51/B51</f>
        <v>1</v>
      </c>
      <c r="E51" s="13">
        <v>2</v>
      </c>
      <c r="F51" s="14">
        <f t="shared" ref="F51:F57" si="11">E51/C51</f>
        <v>1</v>
      </c>
      <c r="G51" s="97"/>
    </row>
    <row r="52" spans="1:7" x14ac:dyDescent="0.6">
      <c r="A52" s="2" t="s">
        <v>258</v>
      </c>
      <c r="B52" s="13">
        <v>2</v>
      </c>
      <c r="C52" s="13">
        <v>2</v>
      </c>
      <c r="D52" s="14">
        <f t="shared" si="10"/>
        <v>1</v>
      </c>
      <c r="E52" s="13">
        <v>2</v>
      </c>
      <c r="F52" s="14">
        <f t="shared" si="11"/>
        <v>1</v>
      </c>
      <c r="G52" s="97"/>
    </row>
    <row r="53" spans="1:7" x14ac:dyDescent="0.6">
      <c r="A53" s="2" t="s">
        <v>259</v>
      </c>
      <c r="B53" s="13">
        <v>4</v>
      </c>
      <c r="C53" s="13">
        <v>4</v>
      </c>
      <c r="D53" s="14">
        <f t="shared" si="10"/>
        <v>1</v>
      </c>
      <c r="E53" s="13">
        <v>4</v>
      </c>
      <c r="F53" s="14">
        <f t="shared" si="11"/>
        <v>1</v>
      </c>
      <c r="G53" s="97"/>
    </row>
    <row r="54" spans="1:7" x14ac:dyDescent="0.6">
      <c r="A54" s="2" t="s">
        <v>252</v>
      </c>
      <c r="B54" s="13">
        <v>0</v>
      </c>
      <c r="C54" s="13">
        <v>0</v>
      </c>
      <c r="D54" s="14" t="e">
        <f t="shared" si="10"/>
        <v>#DIV/0!</v>
      </c>
      <c r="E54" s="13">
        <v>0</v>
      </c>
      <c r="F54" s="14" t="e">
        <f t="shared" si="11"/>
        <v>#DIV/0!</v>
      </c>
      <c r="G54" s="97"/>
    </row>
    <row r="55" spans="1:7" x14ac:dyDescent="0.6">
      <c r="A55" s="2" t="s">
        <v>74</v>
      </c>
      <c r="B55" s="13">
        <v>2</v>
      </c>
      <c r="C55" s="13">
        <v>2</v>
      </c>
      <c r="D55" s="14">
        <f t="shared" si="10"/>
        <v>1</v>
      </c>
      <c r="E55" s="13">
        <v>1</v>
      </c>
      <c r="F55" s="14">
        <f t="shared" si="11"/>
        <v>0.5</v>
      </c>
      <c r="G55" s="97"/>
    </row>
    <row r="56" spans="1:7" s="6" customFormat="1" x14ac:dyDescent="0.6">
      <c r="A56" s="23" t="s">
        <v>32</v>
      </c>
      <c r="B56" s="87">
        <f>SUM(B50:B55)</f>
        <v>19</v>
      </c>
      <c r="C56" s="87">
        <f>SUM(C50:C55)</f>
        <v>19</v>
      </c>
      <c r="D56" s="18">
        <f t="shared" si="10"/>
        <v>1</v>
      </c>
      <c r="E56" s="87">
        <f>SUM(E50:E55)</f>
        <v>13</v>
      </c>
      <c r="F56" s="18">
        <f t="shared" si="11"/>
        <v>0.68421052631578949</v>
      </c>
      <c r="G56" s="55"/>
    </row>
    <row r="57" spans="1:7" s="6" customFormat="1" x14ac:dyDescent="0.6">
      <c r="A57" s="4" t="s">
        <v>75</v>
      </c>
      <c r="B57" s="88">
        <f>B43+B49+B56</f>
        <v>462</v>
      </c>
      <c r="C57" s="88">
        <f>C43+C49+C56</f>
        <v>397</v>
      </c>
      <c r="D57" s="19">
        <f t="shared" si="10"/>
        <v>0.85930735930735935</v>
      </c>
      <c r="E57" s="88">
        <f>E43+E49+E56</f>
        <v>192</v>
      </c>
      <c r="F57" s="19">
        <f t="shared" si="11"/>
        <v>0.48362720403022669</v>
      </c>
      <c r="G57" s="55"/>
    </row>
    <row r="58" spans="1:7" x14ac:dyDescent="0.6">
      <c r="A58" s="10" t="s">
        <v>260</v>
      </c>
      <c r="B58" s="111"/>
      <c r="C58" s="111"/>
      <c r="D58" s="111"/>
      <c r="E58" s="111"/>
      <c r="F58" s="111"/>
      <c r="G58" s="97"/>
    </row>
    <row r="59" spans="1:7" x14ac:dyDescent="0.6">
      <c r="A59" s="2" t="s">
        <v>78</v>
      </c>
      <c r="B59" s="111">
        <v>17</v>
      </c>
      <c r="C59" s="111">
        <v>16</v>
      </c>
      <c r="D59" s="114">
        <f t="shared" ref="D59:D68" si="12">C59/B59</f>
        <v>0.94117647058823528</v>
      </c>
      <c r="E59" s="111">
        <v>10</v>
      </c>
      <c r="F59" s="114">
        <f>E59/C59</f>
        <v>0.625</v>
      </c>
      <c r="G59" s="97"/>
    </row>
    <row r="60" spans="1:7" x14ac:dyDescent="0.6">
      <c r="A60" s="2" t="s">
        <v>83</v>
      </c>
      <c r="B60" s="111">
        <v>30</v>
      </c>
      <c r="C60" s="111">
        <v>22</v>
      </c>
      <c r="D60" s="114">
        <f t="shared" si="12"/>
        <v>0.73333333333333328</v>
      </c>
      <c r="E60" s="111">
        <v>18</v>
      </c>
      <c r="F60" s="114">
        <f>E60/C60</f>
        <v>0.81818181818181823</v>
      </c>
      <c r="G60" s="97"/>
    </row>
    <row r="61" spans="1:7" s="6" customFormat="1" x14ac:dyDescent="0.6">
      <c r="A61" s="23" t="s">
        <v>256</v>
      </c>
      <c r="B61" s="89">
        <f>SUM(B59:B60)</f>
        <v>47</v>
      </c>
      <c r="C61" s="89">
        <f>SUM(C59:C60)</f>
        <v>38</v>
      </c>
      <c r="D61" s="90">
        <f t="shared" si="12"/>
        <v>0.80851063829787229</v>
      </c>
      <c r="E61" s="89">
        <f>SUM(E59:E60)</f>
        <v>28</v>
      </c>
      <c r="F61" s="90">
        <f>E61/C61</f>
        <v>0.73684210526315785</v>
      </c>
      <c r="G61" s="55"/>
    </row>
    <row r="62" spans="1:7" x14ac:dyDescent="0.6">
      <c r="A62" s="2" t="s">
        <v>85</v>
      </c>
      <c r="B62" s="111">
        <v>23</v>
      </c>
      <c r="C62" s="111">
        <v>17</v>
      </c>
      <c r="D62" s="114">
        <f t="shared" si="12"/>
        <v>0.73913043478260865</v>
      </c>
      <c r="E62" s="111">
        <v>11</v>
      </c>
      <c r="F62" s="114">
        <f>E62/C63</f>
        <v>0.17460317460317459</v>
      </c>
      <c r="G62" s="97"/>
    </row>
    <row r="63" spans="1:7" x14ac:dyDescent="0.6">
      <c r="A63" s="2" t="s">
        <v>86</v>
      </c>
      <c r="B63" s="111">
        <f>32+95</f>
        <v>127</v>
      </c>
      <c r="C63" s="111">
        <f>26+37</f>
        <v>63</v>
      </c>
      <c r="D63" s="114">
        <f t="shared" si="12"/>
        <v>0.49606299212598426</v>
      </c>
      <c r="E63" s="111">
        <f>21+26</f>
        <v>47</v>
      </c>
      <c r="F63" s="114">
        <f>E63/C64</f>
        <v>0.58750000000000002</v>
      </c>
      <c r="G63" s="97"/>
    </row>
    <row r="64" spans="1:7" s="6" customFormat="1" x14ac:dyDescent="0.6">
      <c r="A64" s="23" t="s">
        <v>188</v>
      </c>
      <c r="B64" s="89">
        <f>SUM(B62:B63)</f>
        <v>150</v>
      </c>
      <c r="C64" s="89">
        <f>SUM(C62:C63)</f>
        <v>80</v>
      </c>
      <c r="D64" s="90">
        <f t="shared" si="12"/>
        <v>0.53333333333333333</v>
      </c>
      <c r="E64" s="89">
        <f>SUM(E62:E63)</f>
        <v>58</v>
      </c>
      <c r="F64" s="90">
        <f>E64/C64</f>
        <v>0.72499999999999998</v>
      </c>
      <c r="G64" s="55"/>
    </row>
    <row r="65" spans="1:7" x14ac:dyDescent="0.6">
      <c r="A65" s="2" t="s">
        <v>91</v>
      </c>
      <c r="B65" s="111">
        <v>58</v>
      </c>
      <c r="C65" s="111">
        <v>48</v>
      </c>
      <c r="D65" s="114">
        <f t="shared" si="12"/>
        <v>0.82758620689655171</v>
      </c>
      <c r="E65" s="111">
        <v>27</v>
      </c>
      <c r="F65" s="114">
        <f>E65/C65</f>
        <v>0.5625</v>
      </c>
      <c r="G65" s="97"/>
    </row>
    <row r="66" spans="1:7" x14ac:dyDescent="0.6">
      <c r="A66" s="2" t="s">
        <v>92</v>
      </c>
      <c r="B66" s="111">
        <v>9</v>
      </c>
      <c r="C66" s="111">
        <v>9</v>
      </c>
      <c r="D66" s="114">
        <f t="shared" si="12"/>
        <v>1</v>
      </c>
      <c r="E66" s="111">
        <v>2</v>
      </c>
      <c r="F66" s="114">
        <f>E66/C66</f>
        <v>0.22222222222222221</v>
      </c>
      <c r="G66" s="97"/>
    </row>
    <row r="67" spans="1:7" x14ac:dyDescent="0.6">
      <c r="A67" s="23" t="s">
        <v>32</v>
      </c>
      <c r="B67" s="89">
        <f>SUM(B65:B66)</f>
        <v>67</v>
      </c>
      <c r="C67" s="89">
        <f>SUM(C65:C66)</f>
        <v>57</v>
      </c>
      <c r="D67" s="90">
        <f t="shared" si="12"/>
        <v>0.85074626865671643</v>
      </c>
      <c r="E67" s="89">
        <f>SUM(E65:E66)</f>
        <v>29</v>
      </c>
      <c r="F67" s="90">
        <f>E67/C67</f>
        <v>0.50877192982456143</v>
      </c>
      <c r="G67" s="97"/>
    </row>
    <row r="68" spans="1:7" s="6" customFormat="1" x14ac:dyDescent="0.6">
      <c r="A68" s="4" t="s">
        <v>93</v>
      </c>
      <c r="B68" s="91">
        <f>B61+B64+B67</f>
        <v>264</v>
      </c>
      <c r="C68" s="91">
        <f>C61+C64+C67</f>
        <v>175</v>
      </c>
      <c r="D68" s="92">
        <f t="shared" si="12"/>
        <v>0.66287878787878785</v>
      </c>
      <c r="E68" s="91">
        <f>E61+E64+E67</f>
        <v>115</v>
      </c>
      <c r="F68" s="92">
        <f>F67/D67</f>
        <v>0.5980301631271161</v>
      </c>
      <c r="G68" s="55"/>
    </row>
    <row r="69" spans="1:7" x14ac:dyDescent="0.6">
      <c r="A69" s="10" t="s">
        <v>261</v>
      </c>
      <c r="B69" s="111"/>
      <c r="C69" s="111"/>
      <c r="D69" s="111"/>
      <c r="E69" s="111"/>
      <c r="F69" s="111"/>
      <c r="G69" s="97"/>
    </row>
    <row r="70" spans="1:7" x14ac:dyDescent="0.6">
      <c r="A70" s="2" t="s">
        <v>262</v>
      </c>
      <c r="B70" s="111">
        <f>53+21</f>
        <v>74</v>
      </c>
      <c r="C70" s="111">
        <v>8</v>
      </c>
      <c r="D70" s="114">
        <f>C70/B70</f>
        <v>0.10810810810810811</v>
      </c>
      <c r="E70" s="111">
        <v>8</v>
      </c>
      <c r="F70" s="114">
        <f>E70/C70</f>
        <v>1</v>
      </c>
      <c r="G70" s="97"/>
    </row>
    <row r="71" spans="1:7" x14ac:dyDescent="0.6">
      <c r="A71" s="2" t="s">
        <v>263</v>
      </c>
      <c r="B71" s="111">
        <v>6</v>
      </c>
      <c r="C71" s="111">
        <v>5</v>
      </c>
      <c r="D71" s="114">
        <f t="shared" ref="D71:D77" si="13">C71/B71</f>
        <v>0.83333333333333337</v>
      </c>
      <c r="E71" s="111">
        <v>2</v>
      </c>
      <c r="F71" s="114">
        <f t="shared" ref="F71:F77" si="14">E71/C71</f>
        <v>0.4</v>
      </c>
      <c r="G71" s="97"/>
    </row>
    <row r="72" spans="1:7" x14ac:dyDescent="0.6">
      <c r="A72" s="2" t="s">
        <v>264</v>
      </c>
      <c r="B72" s="111">
        <v>29</v>
      </c>
      <c r="C72" s="111">
        <v>9</v>
      </c>
      <c r="D72" s="114">
        <f t="shared" si="13"/>
        <v>0.31034482758620691</v>
      </c>
      <c r="E72" s="111">
        <v>6</v>
      </c>
      <c r="F72" s="114">
        <f t="shared" si="14"/>
        <v>0.66666666666666663</v>
      </c>
      <c r="G72" s="97"/>
    </row>
    <row r="73" spans="1:7" x14ac:dyDescent="0.6">
      <c r="A73" s="2" t="s">
        <v>100</v>
      </c>
      <c r="B73" s="111">
        <v>7</v>
      </c>
      <c r="C73" s="111">
        <v>3</v>
      </c>
      <c r="D73" s="114">
        <f t="shared" si="13"/>
        <v>0.42857142857142855</v>
      </c>
      <c r="E73" s="111">
        <v>3</v>
      </c>
      <c r="F73" s="114">
        <f t="shared" si="14"/>
        <v>1</v>
      </c>
      <c r="G73" s="97"/>
    </row>
    <row r="74" spans="1:7" x14ac:dyDescent="0.6">
      <c r="A74" s="2" t="s">
        <v>101</v>
      </c>
      <c r="B74" s="111">
        <v>12</v>
      </c>
      <c r="C74" s="111">
        <v>7</v>
      </c>
      <c r="D74" s="114">
        <f t="shared" si="13"/>
        <v>0.58333333333333337</v>
      </c>
      <c r="E74" s="111">
        <v>6</v>
      </c>
      <c r="F74" s="114">
        <f t="shared" si="14"/>
        <v>0.8571428571428571</v>
      </c>
      <c r="G74" s="97"/>
    </row>
    <row r="75" spans="1:7" x14ac:dyDescent="0.6">
      <c r="A75" s="2" t="s">
        <v>265</v>
      </c>
      <c r="B75" s="111">
        <v>7</v>
      </c>
      <c r="C75" s="111">
        <v>6</v>
      </c>
      <c r="D75" s="114">
        <f t="shared" si="13"/>
        <v>0.8571428571428571</v>
      </c>
      <c r="E75" s="111">
        <v>5</v>
      </c>
      <c r="F75" s="114">
        <f t="shared" si="14"/>
        <v>0.83333333333333337</v>
      </c>
      <c r="G75" s="97"/>
    </row>
    <row r="76" spans="1:7" x14ac:dyDescent="0.6">
      <c r="A76" s="2" t="s">
        <v>266</v>
      </c>
      <c r="B76" s="111">
        <v>9</v>
      </c>
      <c r="C76" s="111">
        <v>5</v>
      </c>
      <c r="D76" s="114">
        <f t="shared" si="13"/>
        <v>0.55555555555555558</v>
      </c>
      <c r="E76" s="111">
        <v>3</v>
      </c>
      <c r="F76" s="114">
        <f t="shared" si="14"/>
        <v>0.6</v>
      </c>
      <c r="G76" s="97"/>
    </row>
    <row r="77" spans="1:7" s="6" customFormat="1" x14ac:dyDescent="0.6">
      <c r="A77" s="23" t="s">
        <v>256</v>
      </c>
      <c r="B77" s="89">
        <f>SUM(B70:B76)</f>
        <v>144</v>
      </c>
      <c r="C77" s="89">
        <f>8+5+9+3+7+6+5</f>
        <v>43</v>
      </c>
      <c r="D77" s="90">
        <f t="shared" si="13"/>
        <v>0.2986111111111111</v>
      </c>
      <c r="E77" s="89">
        <f>8+2+6+3+6+5+3</f>
        <v>33</v>
      </c>
      <c r="F77" s="90">
        <f t="shared" si="14"/>
        <v>0.76744186046511631</v>
      </c>
      <c r="G77" s="55"/>
    </row>
    <row r="78" spans="1:7" x14ac:dyDescent="0.6">
      <c r="A78" s="4" t="s">
        <v>102</v>
      </c>
      <c r="B78" s="111"/>
      <c r="C78" s="111"/>
      <c r="D78" s="111"/>
      <c r="E78" s="111"/>
      <c r="F78" s="111"/>
      <c r="G78" s="97"/>
    </row>
    <row r="79" spans="1:7" x14ac:dyDescent="0.6">
      <c r="A79" s="2" t="s">
        <v>167</v>
      </c>
      <c r="B79" s="111">
        <v>8</v>
      </c>
      <c r="C79" s="111">
        <v>7</v>
      </c>
      <c r="D79" s="114">
        <f>C79/B79</f>
        <v>0.875</v>
      </c>
      <c r="E79" s="111">
        <v>7</v>
      </c>
      <c r="F79" s="114">
        <f>E79/C79</f>
        <v>1</v>
      </c>
      <c r="G79" s="97"/>
    </row>
    <row r="80" spans="1:7" x14ac:dyDescent="0.6">
      <c r="A80" s="2" t="s">
        <v>104</v>
      </c>
      <c r="B80" s="111">
        <v>9</v>
      </c>
      <c r="C80" s="111">
        <v>9</v>
      </c>
      <c r="D80" s="114">
        <f t="shared" ref="D80:D92" si="15">C80/B80</f>
        <v>1</v>
      </c>
      <c r="E80" s="111">
        <v>5</v>
      </c>
      <c r="F80" s="114">
        <f t="shared" ref="F80:F92" si="16">E80/C80</f>
        <v>0.55555555555555558</v>
      </c>
      <c r="G80" s="97"/>
    </row>
    <row r="81" spans="1:7" x14ac:dyDescent="0.6">
      <c r="A81" s="2" t="s">
        <v>106</v>
      </c>
      <c r="B81" s="111">
        <v>12</v>
      </c>
      <c r="C81" s="111">
        <v>7</v>
      </c>
      <c r="D81" s="114">
        <f t="shared" si="15"/>
        <v>0.58333333333333337</v>
      </c>
      <c r="E81" s="111">
        <v>5</v>
      </c>
      <c r="F81" s="114">
        <f t="shared" si="16"/>
        <v>0.7142857142857143</v>
      </c>
      <c r="G81" s="97"/>
    </row>
    <row r="82" spans="1:7" x14ac:dyDescent="0.6">
      <c r="A82" s="2" t="s">
        <v>107</v>
      </c>
      <c r="B82" s="111">
        <f>4+6+9+3+16+53+22+41</f>
        <v>154</v>
      </c>
      <c r="C82" s="111">
        <f>4+5+9+3+14+46+21+38</f>
        <v>140</v>
      </c>
      <c r="D82" s="114">
        <f t="shared" si="15"/>
        <v>0.90909090909090906</v>
      </c>
      <c r="E82" s="111">
        <f>6+2+7+22+16+32</f>
        <v>85</v>
      </c>
      <c r="F82" s="114">
        <f t="shared" si="16"/>
        <v>0.6071428571428571</v>
      </c>
      <c r="G82" s="97"/>
    </row>
    <row r="83" spans="1:7" x14ac:dyDescent="0.6">
      <c r="A83" s="2" t="s">
        <v>158</v>
      </c>
      <c r="B83" s="111">
        <v>10</v>
      </c>
      <c r="C83" s="111">
        <v>8</v>
      </c>
      <c r="D83" s="114">
        <f t="shared" si="15"/>
        <v>0.8</v>
      </c>
      <c r="E83" s="111">
        <v>2</v>
      </c>
      <c r="F83" s="114">
        <f t="shared" si="16"/>
        <v>0.25</v>
      </c>
      <c r="G83" s="97"/>
    </row>
    <row r="84" spans="1:7" x14ac:dyDescent="0.6">
      <c r="A84" s="2" t="s">
        <v>169</v>
      </c>
      <c r="B84" s="111">
        <v>16</v>
      </c>
      <c r="C84" s="111">
        <v>14</v>
      </c>
      <c r="D84" s="114">
        <f t="shared" si="15"/>
        <v>0.875</v>
      </c>
      <c r="E84" s="111">
        <v>9</v>
      </c>
      <c r="F84" s="114">
        <f t="shared" si="16"/>
        <v>0.6428571428571429</v>
      </c>
      <c r="G84" s="97"/>
    </row>
    <row r="85" spans="1:7" x14ac:dyDescent="0.6">
      <c r="A85" s="2" t="s">
        <v>120</v>
      </c>
      <c r="B85" s="111">
        <f>84+45</f>
        <v>129</v>
      </c>
      <c r="C85" s="111">
        <f>54+27</f>
        <v>81</v>
      </c>
      <c r="D85" s="114">
        <f t="shared" si="15"/>
        <v>0.62790697674418605</v>
      </c>
      <c r="E85" s="111">
        <v>44</v>
      </c>
      <c r="F85" s="114">
        <f t="shared" si="16"/>
        <v>0.54320987654320985</v>
      </c>
      <c r="G85" s="97"/>
    </row>
    <row r="86" spans="1:7" x14ac:dyDescent="0.6">
      <c r="A86" s="2" t="s">
        <v>159</v>
      </c>
      <c r="B86" s="111">
        <f>8+5</f>
        <v>13</v>
      </c>
      <c r="C86" s="111">
        <f>8+5</f>
        <v>13</v>
      </c>
      <c r="D86" s="114">
        <f t="shared" si="15"/>
        <v>1</v>
      </c>
      <c r="E86" s="111">
        <v>10</v>
      </c>
      <c r="F86" s="114">
        <f t="shared" si="16"/>
        <v>0.76923076923076927</v>
      </c>
      <c r="G86" s="97"/>
    </row>
    <row r="87" spans="1:7" x14ac:dyDescent="0.6">
      <c r="A87" s="2" t="s">
        <v>121</v>
      </c>
      <c r="B87" s="111">
        <f>23+40</f>
        <v>63</v>
      </c>
      <c r="C87" s="111">
        <f>21+38</f>
        <v>59</v>
      </c>
      <c r="D87" s="114">
        <f t="shared" si="15"/>
        <v>0.93650793650793651</v>
      </c>
      <c r="E87" s="111">
        <f>14+25</f>
        <v>39</v>
      </c>
      <c r="F87" s="114">
        <f t="shared" si="16"/>
        <v>0.66101694915254239</v>
      </c>
      <c r="G87" s="97"/>
    </row>
    <row r="88" spans="1:7" x14ac:dyDescent="0.6">
      <c r="A88" s="2" t="s">
        <v>122</v>
      </c>
      <c r="B88" s="111">
        <v>2</v>
      </c>
      <c r="C88" s="111">
        <v>2</v>
      </c>
      <c r="D88" s="114">
        <f t="shared" si="15"/>
        <v>1</v>
      </c>
      <c r="E88" s="111">
        <v>1</v>
      </c>
      <c r="F88" s="114">
        <f t="shared" si="16"/>
        <v>0.5</v>
      </c>
      <c r="G88" s="97"/>
    </row>
    <row r="89" spans="1:7" x14ac:dyDescent="0.6">
      <c r="A89" s="2" t="s">
        <v>123</v>
      </c>
      <c r="B89" s="111">
        <v>50</v>
      </c>
      <c r="C89" s="111">
        <v>34</v>
      </c>
      <c r="D89" s="114">
        <f t="shared" si="15"/>
        <v>0.68</v>
      </c>
      <c r="E89" s="111">
        <v>12</v>
      </c>
      <c r="F89" s="114">
        <f t="shared" si="16"/>
        <v>0.35294117647058826</v>
      </c>
      <c r="G89" s="97"/>
    </row>
    <row r="90" spans="1:7" x14ac:dyDescent="0.6">
      <c r="A90" s="2" t="s">
        <v>124</v>
      </c>
      <c r="B90" s="111">
        <v>20</v>
      </c>
      <c r="C90" s="111">
        <v>20</v>
      </c>
      <c r="D90" s="114">
        <f t="shared" si="15"/>
        <v>1</v>
      </c>
      <c r="E90" s="111">
        <f>4+2+6</f>
        <v>12</v>
      </c>
      <c r="F90" s="114">
        <f t="shared" si="16"/>
        <v>0.6</v>
      </c>
      <c r="G90" s="97"/>
    </row>
    <row r="91" spans="1:7" x14ac:dyDescent="0.6">
      <c r="A91" s="2" t="s">
        <v>160</v>
      </c>
      <c r="B91" s="111">
        <f>4+9+10+31</f>
        <v>54</v>
      </c>
      <c r="C91" s="111">
        <f>49+4</f>
        <v>53</v>
      </c>
      <c r="D91" s="114">
        <f t="shared" si="15"/>
        <v>0.98148148148148151</v>
      </c>
      <c r="E91" s="111">
        <f>39+4+9</f>
        <v>52</v>
      </c>
      <c r="F91" s="114">
        <f t="shared" si="16"/>
        <v>0.98113207547169812</v>
      </c>
      <c r="G91" s="97"/>
    </row>
    <row r="92" spans="1:7" s="6" customFormat="1" x14ac:dyDescent="0.6">
      <c r="A92" s="23" t="s">
        <v>188</v>
      </c>
      <c r="B92" s="89">
        <f>SUM(B79:B91)</f>
        <v>540</v>
      </c>
      <c r="C92" s="89">
        <f>SUM(C79:C91)</f>
        <v>447</v>
      </c>
      <c r="D92" s="90">
        <f t="shared" si="15"/>
        <v>0.82777777777777772</v>
      </c>
      <c r="E92" s="89">
        <f>SUM(E79:E91)</f>
        <v>283</v>
      </c>
      <c r="F92" s="90">
        <f t="shared" si="16"/>
        <v>0.63310961968680091</v>
      </c>
      <c r="G92" s="55"/>
    </row>
    <row r="93" spans="1:7" x14ac:dyDescent="0.6">
      <c r="A93" s="4" t="s">
        <v>267</v>
      </c>
      <c r="B93" s="111"/>
      <c r="C93" s="111"/>
      <c r="D93" s="111"/>
      <c r="E93" s="111"/>
      <c r="F93" s="111"/>
      <c r="G93" s="97"/>
    </row>
    <row r="94" spans="1:7" x14ac:dyDescent="0.6">
      <c r="A94" s="2" t="s">
        <v>170</v>
      </c>
      <c r="B94" s="111">
        <v>12</v>
      </c>
      <c r="C94" s="111">
        <v>12</v>
      </c>
      <c r="D94" s="114">
        <f>C94/B94</f>
        <v>1</v>
      </c>
      <c r="E94" s="111">
        <v>8</v>
      </c>
      <c r="F94" s="114">
        <f>E94/C94</f>
        <v>0.66666666666666663</v>
      </c>
      <c r="G94" s="97"/>
    </row>
    <row r="95" spans="1:7" x14ac:dyDescent="0.6">
      <c r="A95" s="2" t="s">
        <v>268</v>
      </c>
      <c r="B95" s="111">
        <v>6</v>
      </c>
      <c r="C95" s="111">
        <v>6</v>
      </c>
      <c r="D95" s="114">
        <f t="shared" ref="D95:D110" si="17">C95/B95</f>
        <v>1</v>
      </c>
      <c r="E95" s="111">
        <v>6</v>
      </c>
      <c r="F95" s="114">
        <f t="shared" ref="F95:F110" si="18">E95/C95</f>
        <v>1</v>
      </c>
      <c r="G95" s="97"/>
    </row>
    <row r="96" spans="1:7" x14ac:dyDescent="0.6">
      <c r="A96" s="2" t="s">
        <v>269</v>
      </c>
      <c r="B96" s="111">
        <v>1</v>
      </c>
      <c r="C96" s="111">
        <v>1</v>
      </c>
      <c r="D96" s="114">
        <f t="shared" si="17"/>
        <v>1</v>
      </c>
      <c r="E96" s="111">
        <v>1</v>
      </c>
      <c r="F96" s="114">
        <f t="shared" si="18"/>
        <v>1</v>
      </c>
      <c r="G96" s="97"/>
    </row>
    <row r="97" spans="1:7" x14ac:dyDescent="0.6">
      <c r="A97" s="2" t="s">
        <v>270</v>
      </c>
      <c r="B97" s="111">
        <v>21</v>
      </c>
      <c r="C97" s="111">
        <v>21</v>
      </c>
      <c r="D97" s="114">
        <f t="shared" si="17"/>
        <v>1</v>
      </c>
      <c r="E97" s="111">
        <v>17</v>
      </c>
      <c r="F97" s="114">
        <f t="shared" si="18"/>
        <v>0.80952380952380953</v>
      </c>
      <c r="G97" s="97"/>
    </row>
    <row r="98" spans="1:7" x14ac:dyDescent="0.6">
      <c r="A98" s="2" t="s">
        <v>238</v>
      </c>
      <c r="B98" s="111">
        <v>1</v>
      </c>
      <c r="C98" s="111">
        <v>1</v>
      </c>
      <c r="D98" s="114">
        <f t="shared" si="17"/>
        <v>1</v>
      </c>
      <c r="E98" s="111">
        <v>0</v>
      </c>
      <c r="F98" s="114">
        <f t="shared" si="18"/>
        <v>0</v>
      </c>
      <c r="G98" s="97"/>
    </row>
    <row r="99" spans="1:7" x14ac:dyDescent="0.6">
      <c r="A99" s="2" t="s">
        <v>132</v>
      </c>
      <c r="B99" s="111">
        <v>10</v>
      </c>
      <c r="C99" s="111">
        <v>10</v>
      </c>
      <c r="D99" s="114">
        <f t="shared" si="17"/>
        <v>1</v>
      </c>
      <c r="E99" s="111">
        <v>9</v>
      </c>
      <c r="F99" s="114">
        <f t="shared" si="18"/>
        <v>0.9</v>
      </c>
      <c r="G99" s="97"/>
    </row>
    <row r="100" spans="1:7" x14ac:dyDescent="0.6">
      <c r="A100" s="2" t="s">
        <v>134</v>
      </c>
      <c r="B100" s="111">
        <v>0</v>
      </c>
      <c r="C100" s="111">
        <v>0</v>
      </c>
      <c r="D100" s="114" t="e">
        <f t="shared" si="17"/>
        <v>#DIV/0!</v>
      </c>
      <c r="E100" s="111">
        <v>0</v>
      </c>
      <c r="F100" s="114" t="e">
        <f t="shared" si="18"/>
        <v>#DIV/0!</v>
      </c>
      <c r="G100" s="97"/>
    </row>
    <row r="101" spans="1:7" x14ac:dyDescent="0.6">
      <c r="A101" s="2" t="s">
        <v>271</v>
      </c>
      <c r="B101" s="111">
        <v>2</v>
      </c>
      <c r="C101" s="111">
        <v>2</v>
      </c>
      <c r="D101" s="114">
        <f t="shared" si="17"/>
        <v>1</v>
      </c>
      <c r="E101" s="111">
        <v>1</v>
      </c>
      <c r="F101" s="114">
        <f t="shared" si="18"/>
        <v>0.5</v>
      </c>
      <c r="G101" s="97"/>
    </row>
    <row r="102" spans="1:7" x14ac:dyDescent="0.6">
      <c r="A102" s="2" t="s">
        <v>272</v>
      </c>
      <c r="B102" s="111">
        <v>1</v>
      </c>
      <c r="C102" s="111">
        <v>1</v>
      </c>
      <c r="D102" s="114">
        <f t="shared" si="17"/>
        <v>1</v>
      </c>
      <c r="E102" s="111">
        <v>0</v>
      </c>
      <c r="F102" s="114">
        <f t="shared" si="18"/>
        <v>0</v>
      </c>
      <c r="G102" s="97"/>
    </row>
    <row r="103" spans="1:7" ht="15.75" customHeight="1" x14ac:dyDescent="0.6">
      <c r="A103" s="2" t="s">
        <v>273</v>
      </c>
      <c r="B103" s="111">
        <v>1</v>
      </c>
      <c r="C103" s="111">
        <v>1</v>
      </c>
      <c r="D103" s="114">
        <f t="shared" si="17"/>
        <v>1</v>
      </c>
      <c r="E103" s="111">
        <v>1</v>
      </c>
      <c r="F103" s="114">
        <f t="shared" si="18"/>
        <v>1</v>
      </c>
      <c r="G103" s="97"/>
    </row>
    <row r="104" spans="1:7" x14ac:dyDescent="0.6">
      <c r="A104" s="2" t="s">
        <v>274</v>
      </c>
      <c r="B104" s="111">
        <v>5</v>
      </c>
      <c r="C104" s="111">
        <v>5</v>
      </c>
      <c r="D104" s="114">
        <f t="shared" si="17"/>
        <v>1</v>
      </c>
      <c r="E104" s="111">
        <v>2</v>
      </c>
      <c r="F104" s="114">
        <f t="shared" si="18"/>
        <v>0.4</v>
      </c>
      <c r="G104" s="97"/>
    </row>
    <row r="105" spans="1:7" x14ac:dyDescent="0.6">
      <c r="A105" s="2" t="s">
        <v>172</v>
      </c>
      <c r="B105" s="111">
        <v>9</v>
      </c>
      <c r="C105" s="111">
        <v>9</v>
      </c>
      <c r="D105" s="114">
        <f t="shared" si="17"/>
        <v>1</v>
      </c>
      <c r="E105" s="111">
        <v>6</v>
      </c>
      <c r="F105" s="114">
        <f t="shared" si="18"/>
        <v>0.66666666666666663</v>
      </c>
      <c r="G105" s="97"/>
    </row>
    <row r="106" spans="1:7" x14ac:dyDescent="0.6">
      <c r="A106" s="2" t="s">
        <v>164</v>
      </c>
      <c r="B106" s="111">
        <v>3</v>
      </c>
      <c r="C106" s="111">
        <v>3</v>
      </c>
      <c r="D106" s="114">
        <f t="shared" si="17"/>
        <v>1</v>
      </c>
      <c r="E106" s="111">
        <v>1</v>
      </c>
      <c r="F106" s="114">
        <f t="shared" si="18"/>
        <v>0.33333333333333331</v>
      </c>
      <c r="G106" s="97"/>
    </row>
    <row r="107" spans="1:7" x14ac:dyDescent="0.6">
      <c r="A107" s="2" t="s">
        <v>275</v>
      </c>
      <c r="B107" s="111">
        <v>1</v>
      </c>
      <c r="C107" s="111">
        <v>1</v>
      </c>
      <c r="D107" s="114">
        <f t="shared" si="17"/>
        <v>1</v>
      </c>
      <c r="E107" s="111">
        <v>0</v>
      </c>
      <c r="F107" s="114">
        <f t="shared" si="18"/>
        <v>0</v>
      </c>
      <c r="G107" s="97"/>
    </row>
    <row r="108" spans="1:7" x14ac:dyDescent="0.6">
      <c r="A108" s="2" t="s">
        <v>244</v>
      </c>
      <c r="B108" s="111">
        <v>20</v>
      </c>
      <c r="C108" s="111">
        <v>19</v>
      </c>
      <c r="D108" s="114">
        <f t="shared" si="17"/>
        <v>0.95</v>
      </c>
      <c r="E108" s="111">
        <v>19</v>
      </c>
      <c r="F108" s="114">
        <f t="shared" si="18"/>
        <v>1</v>
      </c>
      <c r="G108" s="97"/>
    </row>
    <row r="109" spans="1:7" x14ac:dyDescent="0.6">
      <c r="A109" s="2" t="s">
        <v>163</v>
      </c>
      <c r="B109" s="111">
        <v>5</v>
      </c>
      <c r="C109" s="111">
        <v>4</v>
      </c>
      <c r="D109" s="114">
        <f t="shared" si="17"/>
        <v>0.8</v>
      </c>
      <c r="E109" s="111">
        <v>4</v>
      </c>
      <c r="F109" s="114">
        <f t="shared" si="18"/>
        <v>1</v>
      </c>
      <c r="G109" s="97"/>
    </row>
    <row r="110" spans="1:7" s="6" customFormat="1" x14ac:dyDescent="0.6">
      <c r="A110" s="23" t="s">
        <v>32</v>
      </c>
      <c r="B110" s="89">
        <f>SUM(B94:B109)</f>
        <v>98</v>
      </c>
      <c r="C110" s="89">
        <f>SUM(C94:C109)</f>
        <v>96</v>
      </c>
      <c r="D110" s="90">
        <f t="shared" si="17"/>
        <v>0.97959183673469385</v>
      </c>
      <c r="E110" s="89">
        <f>SUM(E94:E109)</f>
        <v>75</v>
      </c>
      <c r="F110" s="90">
        <f t="shared" si="18"/>
        <v>0.78125</v>
      </c>
      <c r="G110" s="55"/>
    </row>
    <row r="111" spans="1:7" x14ac:dyDescent="0.6">
      <c r="A111" s="4" t="s">
        <v>139</v>
      </c>
      <c r="B111" s="91">
        <f>B77+B92+B110</f>
        <v>782</v>
      </c>
      <c r="C111" s="91">
        <f>C77+C92+C110</f>
        <v>586</v>
      </c>
      <c r="D111" s="92">
        <f>C111/B111</f>
        <v>0.7493606138107417</v>
      </c>
      <c r="E111" s="91">
        <f>E77+E92+E110</f>
        <v>391</v>
      </c>
      <c r="F111" s="92">
        <f>E111/C111</f>
        <v>0.66723549488054612</v>
      </c>
      <c r="G111" s="97"/>
    </row>
    <row r="112" spans="1:7" x14ac:dyDescent="0.6">
      <c r="A112" s="10" t="s">
        <v>276</v>
      </c>
      <c r="B112" s="111"/>
      <c r="C112" s="111"/>
      <c r="D112" s="111"/>
      <c r="E112" s="111"/>
      <c r="F112" s="111"/>
      <c r="G112" s="97"/>
    </row>
    <row r="113" spans="1:7" x14ac:dyDescent="0.6">
      <c r="A113" s="2" t="s">
        <v>144</v>
      </c>
      <c r="B113" s="111">
        <v>14</v>
      </c>
      <c r="C113" s="111">
        <v>12</v>
      </c>
      <c r="D113" s="114">
        <f t="shared" ref="D113:D127" si="19">C113/B113</f>
        <v>0.8571428571428571</v>
      </c>
      <c r="E113" s="111">
        <v>9</v>
      </c>
      <c r="F113" s="114">
        <f t="shared" ref="F113:F118" si="20">E113/C113</f>
        <v>0.75</v>
      </c>
      <c r="G113" s="97"/>
    </row>
    <row r="114" spans="1:7" x14ac:dyDescent="0.6">
      <c r="A114" s="2" t="s">
        <v>145</v>
      </c>
      <c r="B114" s="111">
        <v>29</v>
      </c>
      <c r="C114" s="111">
        <v>16</v>
      </c>
      <c r="D114" s="114">
        <f t="shared" si="19"/>
        <v>0.55172413793103448</v>
      </c>
      <c r="E114" s="111">
        <v>10</v>
      </c>
      <c r="F114" s="114">
        <f t="shared" si="20"/>
        <v>0.625</v>
      </c>
      <c r="G114" s="97"/>
    </row>
    <row r="115" spans="1:7" x14ac:dyDescent="0.6">
      <c r="A115" s="2" t="s">
        <v>146</v>
      </c>
      <c r="B115" s="111">
        <v>25</v>
      </c>
      <c r="C115" s="111">
        <v>16</v>
      </c>
      <c r="D115" s="114">
        <f t="shared" si="19"/>
        <v>0.64</v>
      </c>
      <c r="E115" s="111">
        <v>6</v>
      </c>
      <c r="F115" s="114">
        <f t="shared" si="20"/>
        <v>0.375</v>
      </c>
      <c r="G115" s="97"/>
    </row>
    <row r="116" spans="1:7" s="6" customFormat="1" ht="15.75" customHeight="1" x14ac:dyDescent="0.6">
      <c r="A116" s="23" t="s">
        <v>256</v>
      </c>
      <c r="B116" s="89">
        <f>SUM(B113:B115)</f>
        <v>68</v>
      </c>
      <c r="C116" s="89">
        <f>SUM(C113:C115)</f>
        <v>44</v>
      </c>
      <c r="D116" s="90">
        <f t="shared" si="19"/>
        <v>0.6470588235294118</v>
      </c>
      <c r="E116" s="89">
        <f>SUM(E113:E115)</f>
        <v>25</v>
      </c>
      <c r="F116" s="90">
        <f t="shared" si="20"/>
        <v>0.56818181818181823</v>
      </c>
      <c r="G116" s="55"/>
    </row>
    <row r="117" spans="1:7" x14ac:dyDescent="0.6">
      <c r="A117" s="2" t="s">
        <v>147</v>
      </c>
      <c r="B117" s="111">
        <v>32</v>
      </c>
      <c r="C117" s="111">
        <v>24</v>
      </c>
      <c r="D117" s="114">
        <f t="shared" si="19"/>
        <v>0.75</v>
      </c>
      <c r="E117" s="111">
        <v>15</v>
      </c>
      <c r="F117" s="114">
        <f t="shared" si="20"/>
        <v>0.625</v>
      </c>
      <c r="G117" s="97"/>
    </row>
    <row r="118" spans="1:7" ht="15.75" customHeight="1" x14ac:dyDescent="0.6">
      <c r="A118" s="2" t="s">
        <v>148</v>
      </c>
      <c r="B118" s="111">
        <v>15</v>
      </c>
      <c r="C118" s="111">
        <v>13</v>
      </c>
      <c r="D118" s="114">
        <f t="shared" si="19"/>
        <v>0.8666666666666667</v>
      </c>
      <c r="E118" s="111">
        <v>11</v>
      </c>
      <c r="F118" s="114">
        <f t="shared" si="20"/>
        <v>0.84615384615384615</v>
      </c>
      <c r="G118" s="97"/>
    </row>
    <row r="119" spans="1:7" x14ac:dyDescent="0.6">
      <c r="A119" s="2" t="s">
        <v>277</v>
      </c>
      <c r="B119" s="111">
        <v>1</v>
      </c>
      <c r="C119" s="111">
        <v>0</v>
      </c>
      <c r="D119" s="114">
        <f t="shared" si="19"/>
        <v>0</v>
      </c>
      <c r="E119" s="111">
        <v>0</v>
      </c>
      <c r="F119" s="114"/>
      <c r="G119" s="97"/>
    </row>
    <row r="120" spans="1:7" x14ac:dyDescent="0.6">
      <c r="A120" s="2" t="s">
        <v>278</v>
      </c>
      <c r="B120" s="111">
        <v>25</v>
      </c>
      <c r="C120" s="111">
        <v>19</v>
      </c>
      <c r="D120" s="114">
        <f t="shared" si="19"/>
        <v>0.76</v>
      </c>
      <c r="E120" s="111">
        <v>11</v>
      </c>
      <c r="F120" s="114">
        <f t="shared" ref="F120:F127" si="21">E120/C120</f>
        <v>0.57894736842105265</v>
      </c>
      <c r="G120" s="97"/>
    </row>
    <row r="121" spans="1:7" ht="15.75" customHeight="1" x14ac:dyDescent="0.6">
      <c r="A121" s="2" t="s">
        <v>218</v>
      </c>
      <c r="B121" s="111">
        <f>38+13</f>
        <v>51</v>
      </c>
      <c r="C121" s="111">
        <f>31+11</f>
        <v>42</v>
      </c>
      <c r="D121" s="114">
        <f t="shared" si="19"/>
        <v>0.82352941176470584</v>
      </c>
      <c r="E121" s="111">
        <f>16+7</f>
        <v>23</v>
      </c>
      <c r="F121" s="114">
        <f t="shared" si="21"/>
        <v>0.54761904761904767</v>
      </c>
      <c r="G121" s="97"/>
    </row>
    <row r="122" spans="1:7" s="6" customFormat="1" x14ac:dyDescent="0.6">
      <c r="A122" s="23" t="s">
        <v>188</v>
      </c>
      <c r="B122" s="89">
        <f>SUM(B117:B121)</f>
        <v>124</v>
      </c>
      <c r="C122" s="89">
        <f>SUM(C117:C121)</f>
        <v>98</v>
      </c>
      <c r="D122" s="90">
        <f t="shared" si="19"/>
        <v>0.79032258064516125</v>
      </c>
      <c r="E122" s="89">
        <f>SUM(E117:E121)</f>
        <v>60</v>
      </c>
      <c r="F122" s="90">
        <f t="shared" si="21"/>
        <v>0.61224489795918369</v>
      </c>
      <c r="G122" s="55"/>
    </row>
    <row r="123" spans="1:7" x14ac:dyDescent="0.6">
      <c r="A123" s="2" t="s">
        <v>152</v>
      </c>
      <c r="B123" s="111">
        <v>7</v>
      </c>
      <c r="C123" s="111">
        <v>7</v>
      </c>
      <c r="D123" s="114">
        <f t="shared" si="19"/>
        <v>1</v>
      </c>
      <c r="E123" s="111">
        <v>4</v>
      </c>
      <c r="F123" s="114">
        <f t="shared" si="21"/>
        <v>0.5714285714285714</v>
      </c>
      <c r="G123" s="97"/>
    </row>
    <row r="124" spans="1:7" x14ac:dyDescent="0.6">
      <c r="A124" s="2" t="s">
        <v>153</v>
      </c>
      <c r="B124" s="111">
        <f>16+13</f>
        <v>29</v>
      </c>
      <c r="C124" s="111">
        <f>16+13</f>
        <v>29</v>
      </c>
      <c r="D124" s="114">
        <f t="shared" si="19"/>
        <v>1</v>
      </c>
      <c r="E124" s="111">
        <f>15+11</f>
        <v>26</v>
      </c>
      <c r="F124" s="114">
        <f t="shared" si="21"/>
        <v>0.89655172413793105</v>
      </c>
      <c r="G124" s="97"/>
    </row>
    <row r="125" spans="1:7" x14ac:dyDescent="0.6">
      <c r="A125" s="2" t="s">
        <v>154</v>
      </c>
      <c r="B125" s="111">
        <v>4</v>
      </c>
      <c r="C125" s="111">
        <v>4</v>
      </c>
      <c r="D125" s="114">
        <f t="shared" si="19"/>
        <v>1</v>
      </c>
      <c r="E125" s="111">
        <v>3</v>
      </c>
      <c r="F125" s="114">
        <f t="shared" si="21"/>
        <v>0.75</v>
      </c>
      <c r="G125" s="97"/>
    </row>
    <row r="126" spans="1:7" s="6" customFormat="1" x14ac:dyDescent="0.6">
      <c r="A126" s="23" t="s">
        <v>32</v>
      </c>
      <c r="B126" s="89">
        <f>SUM(B123:B125)</f>
        <v>40</v>
      </c>
      <c r="C126" s="89">
        <f>SUM(C123:C125)</f>
        <v>40</v>
      </c>
      <c r="D126" s="90">
        <f t="shared" si="19"/>
        <v>1</v>
      </c>
      <c r="E126" s="89">
        <f>SUM(E123:E125)</f>
        <v>33</v>
      </c>
      <c r="F126" s="90">
        <f t="shared" si="21"/>
        <v>0.82499999999999996</v>
      </c>
      <c r="G126" s="55"/>
    </row>
    <row r="127" spans="1:7" x14ac:dyDescent="0.6">
      <c r="A127" s="4" t="s">
        <v>155</v>
      </c>
      <c r="B127" s="91">
        <f>SUM(B116,B122,B126)</f>
        <v>232</v>
      </c>
      <c r="C127" s="91">
        <f>SUM(C116,C122,C126)</f>
        <v>182</v>
      </c>
      <c r="D127" s="92">
        <f t="shared" si="19"/>
        <v>0.78448275862068961</v>
      </c>
      <c r="E127" s="91">
        <f>SUM(E116,E122,E126)</f>
        <v>118</v>
      </c>
      <c r="F127" s="92">
        <f t="shared" si="21"/>
        <v>0.64835164835164838</v>
      </c>
      <c r="G127" s="97"/>
    </row>
    <row r="128" spans="1:7" ht="15.75" customHeight="1" x14ac:dyDescent="0.6">
      <c r="A128" s="10" t="s">
        <v>245</v>
      </c>
      <c r="B128" s="111"/>
      <c r="C128" s="111"/>
      <c r="D128" s="111"/>
      <c r="E128" s="111"/>
      <c r="F128" s="111"/>
      <c r="G128" s="97"/>
    </row>
    <row r="129" spans="1:7" x14ac:dyDescent="0.6">
      <c r="A129" s="2" t="s">
        <v>46</v>
      </c>
      <c r="B129" s="111">
        <v>13</v>
      </c>
      <c r="C129" s="111">
        <v>9</v>
      </c>
      <c r="D129" s="114">
        <f t="shared" ref="D129:D137" si="22">C129/B129</f>
        <v>0.69230769230769229</v>
      </c>
      <c r="E129" s="111">
        <v>4</v>
      </c>
      <c r="F129" s="114">
        <f t="shared" ref="F129:F137" si="23">E129/C129</f>
        <v>0.44444444444444442</v>
      </c>
      <c r="G129" s="97"/>
    </row>
    <row r="130" spans="1:7" x14ac:dyDescent="0.6">
      <c r="A130" s="2" t="s">
        <v>49</v>
      </c>
      <c r="B130" s="111">
        <v>4</v>
      </c>
      <c r="C130" s="111">
        <v>1</v>
      </c>
      <c r="D130" s="114">
        <f t="shared" si="22"/>
        <v>0.25</v>
      </c>
      <c r="E130" s="111">
        <v>1</v>
      </c>
      <c r="F130" s="114">
        <f t="shared" si="23"/>
        <v>1</v>
      </c>
      <c r="G130" s="97"/>
    </row>
    <row r="131" spans="1:7" s="6" customFormat="1" x14ac:dyDescent="0.6">
      <c r="A131" s="23" t="s">
        <v>256</v>
      </c>
      <c r="B131" s="89">
        <f>SUM(B129:B130)</f>
        <v>17</v>
      </c>
      <c r="C131" s="89">
        <f>SUM(C129:C130)</f>
        <v>10</v>
      </c>
      <c r="D131" s="90">
        <f t="shared" si="22"/>
        <v>0.58823529411764708</v>
      </c>
      <c r="E131" s="89">
        <f>SUM(E129:E130)</f>
        <v>5</v>
      </c>
      <c r="F131" s="90">
        <f t="shared" si="23"/>
        <v>0.5</v>
      </c>
      <c r="G131" s="55"/>
    </row>
    <row r="132" spans="1:7" x14ac:dyDescent="0.6">
      <c r="A132" s="2" t="s">
        <v>56</v>
      </c>
      <c r="B132" s="111">
        <v>18</v>
      </c>
      <c r="C132" s="111">
        <v>12</v>
      </c>
      <c r="D132" s="114">
        <f t="shared" si="22"/>
        <v>0.66666666666666663</v>
      </c>
      <c r="E132" s="111">
        <v>7</v>
      </c>
      <c r="F132" s="114">
        <f t="shared" si="23"/>
        <v>0.58333333333333337</v>
      </c>
      <c r="G132" s="97"/>
    </row>
    <row r="133" spans="1:7" x14ac:dyDescent="0.6">
      <c r="A133" s="2" t="s">
        <v>57</v>
      </c>
      <c r="B133" s="111">
        <v>7</v>
      </c>
      <c r="C133" s="111">
        <v>4</v>
      </c>
      <c r="D133" s="114">
        <f t="shared" si="22"/>
        <v>0.5714285714285714</v>
      </c>
      <c r="E133" s="111">
        <v>3</v>
      </c>
      <c r="F133" s="114">
        <f t="shared" si="23"/>
        <v>0.75</v>
      </c>
      <c r="G133" s="97"/>
    </row>
    <row r="134" spans="1:7" x14ac:dyDescent="0.6">
      <c r="A134" s="2" t="s">
        <v>279</v>
      </c>
      <c r="B134" s="111">
        <v>18</v>
      </c>
      <c r="C134" s="111">
        <v>16</v>
      </c>
      <c r="D134" s="114">
        <f t="shared" si="22"/>
        <v>0.88888888888888884</v>
      </c>
      <c r="E134" s="111">
        <v>8</v>
      </c>
      <c r="F134" s="114">
        <f t="shared" si="23"/>
        <v>0.5</v>
      </c>
      <c r="G134" s="97"/>
    </row>
    <row r="135" spans="1:7" x14ac:dyDescent="0.6">
      <c r="A135" s="23" t="s">
        <v>188</v>
      </c>
      <c r="B135" s="89">
        <f>SUM(B132:B134)</f>
        <v>43</v>
      </c>
      <c r="C135" s="89">
        <f>SUM(C132:C134)</f>
        <v>32</v>
      </c>
      <c r="D135" s="90">
        <f t="shared" si="22"/>
        <v>0.7441860465116279</v>
      </c>
      <c r="E135" s="89">
        <f>SUM(E132:E134)</f>
        <v>18</v>
      </c>
      <c r="F135" s="90">
        <f t="shared" si="23"/>
        <v>0.5625</v>
      </c>
      <c r="G135" s="97"/>
    </row>
    <row r="136" spans="1:7" x14ac:dyDescent="0.6">
      <c r="A136" s="4" t="s">
        <v>249</v>
      </c>
      <c r="B136" s="91">
        <f>B131+B135</f>
        <v>60</v>
      </c>
      <c r="C136" s="91">
        <f>C131+C135</f>
        <v>42</v>
      </c>
      <c r="D136" s="92">
        <f t="shared" si="22"/>
        <v>0.7</v>
      </c>
      <c r="E136" s="91">
        <f>E131+E135</f>
        <v>23</v>
      </c>
      <c r="F136" s="92">
        <f t="shared" si="23"/>
        <v>0.54761904761904767</v>
      </c>
      <c r="G136" s="97"/>
    </row>
    <row r="137" spans="1:7" x14ac:dyDescent="0.6">
      <c r="A137" s="8" t="s">
        <v>175</v>
      </c>
      <c r="B137" s="88">
        <f>SUM(B23,B40,B57,B68,B111,B127,B136)</f>
        <v>2864</v>
      </c>
      <c r="C137" s="88">
        <f>SUM(C23,C40,C57,C68,C111,C127,C136)</f>
        <v>1967</v>
      </c>
      <c r="D137" s="92">
        <f t="shared" si="22"/>
        <v>0.68680167597765363</v>
      </c>
      <c r="E137" s="88">
        <f>SUM(E23,E40,E57,E68,E111,E127,E136)</f>
        <v>998</v>
      </c>
      <c r="F137" s="92">
        <f t="shared" si="23"/>
        <v>0.50737163192679202</v>
      </c>
      <c r="G137" s="97"/>
    </row>
    <row r="138" spans="1:7" x14ac:dyDescent="0.6">
      <c r="A138" s="48" t="s">
        <v>176</v>
      </c>
      <c r="B138" s="111"/>
      <c r="C138" s="111"/>
      <c r="D138" s="111"/>
      <c r="E138" s="111"/>
      <c r="F138" s="111"/>
      <c r="G138" s="97"/>
    </row>
    <row r="139" spans="1:7" x14ac:dyDescent="0.6">
      <c r="A139" s="49" t="s">
        <v>177</v>
      </c>
      <c r="B139" s="111"/>
      <c r="C139" s="111"/>
      <c r="D139" s="111"/>
      <c r="E139" s="111"/>
      <c r="F139" s="111"/>
      <c r="G139" s="97"/>
    </row>
  </sheetData>
  <pageMargins left="0.7" right="0.7" top="0.75" bottom="0.75" header="0.3" footer="0.3"/>
  <pageSetup scale="71" orientation="portrait" r:id="rId1"/>
  <headerFooter>
    <oddHeader>&amp;L&amp;"-,Bold"&amp;11Program Level Data &amp;C&amp;"-,Bold"&amp;11Table 39&amp;R&amp;"-,Bold"&amp;11Graduate Admissions by Program</oddHeader>
    <oddFooter>&amp;L&amp;"-,Bold"&amp;11Office of Institutional Research, UMass Boston</oddFooter>
  </headerFooter>
  <rowBreaks count="2" manualBreakCount="2">
    <brk id="57" max="5" man="1"/>
    <brk id="11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2"/>
  <sheetViews>
    <sheetView topLeftCell="A70" zoomScale="120" zoomScaleNormal="120" workbookViewId="0">
      <selection activeCell="K83" sqref="K83"/>
    </sheetView>
  </sheetViews>
  <sheetFormatPr defaultColWidth="9" defaultRowHeight="15.6" x14ac:dyDescent="0.6"/>
  <cols>
    <col min="1" max="1" width="39.09765625" style="97" customWidth="1"/>
    <col min="2" max="2" width="11.5" style="97" customWidth="1"/>
    <col min="3" max="3" width="9.09765625" style="97" customWidth="1"/>
    <col min="4" max="4" width="11.25" style="97" customWidth="1"/>
    <col min="5" max="5" width="9.09765625" style="97" customWidth="1"/>
    <col min="6" max="6" width="8.5" style="97" customWidth="1"/>
    <col min="7" max="7" width="11.25" customWidth="1"/>
  </cols>
  <sheetData>
    <row r="1" spans="1:7" s="51" customFormat="1" ht="18.3" x14ac:dyDescent="0.7">
      <c r="A1" s="51" t="s">
        <v>280</v>
      </c>
    </row>
    <row r="2" spans="1:7" ht="47.1" thickBot="1" x14ac:dyDescent="0.65">
      <c r="A2" s="77"/>
      <c r="B2" s="78" t="s">
        <v>179</v>
      </c>
      <c r="C2" s="79" t="s">
        <v>180</v>
      </c>
      <c r="D2" s="79" t="s">
        <v>181</v>
      </c>
      <c r="E2" s="79" t="s">
        <v>182</v>
      </c>
      <c r="F2" s="79" t="s">
        <v>183</v>
      </c>
    </row>
    <row r="3" spans="1:7" s="6" customFormat="1" ht="18" customHeight="1" x14ac:dyDescent="0.6">
      <c r="A3" s="108" t="s">
        <v>184</v>
      </c>
      <c r="B3" s="99"/>
      <c r="C3" s="100"/>
      <c r="D3" s="100"/>
      <c r="E3" s="99"/>
      <c r="F3" s="100"/>
      <c r="G3" s="98"/>
    </row>
    <row r="4" spans="1:7" x14ac:dyDescent="0.6">
      <c r="A4" s="101" t="s">
        <v>185</v>
      </c>
      <c r="B4" s="85">
        <v>17</v>
      </c>
      <c r="C4" s="85">
        <v>10</v>
      </c>
      <c r="D4" s="96">
        <f t="shared" ref="D4:D9" si="0">C4/B4</f>
        <v>0.58823529411764708</v>
      </c>
      <c r="E4" s="85">
        <v>4</v>
      </c>
      <c r="F4" s="96">
        <f>E4/C4</f>
        <v>0.4</v>
      </c>
      <c r="G4" s="93"/>
    </row>
    <row r="5" spans="1:7" x14ac:dyDescent="0.6">
      <c r="A5" s="101" t="s">
        <v>7</v>
      </c>
      <c r="B5" s="85">
        <v>196</v>
      </c>
      <c r="C5" s="85">
        <v>7</v>
      </c>
      <c r="D5" s="96">
        <f t="shared" si="0"/>
        <v>3.5714285714285712E-2</v>
      </c>
      <c r="E5" s="85">
        <v>6</v>
      </c>
      <c r="F5" s="96">
        <f t="shared" ref="F5:F53" si="1">E5/C5</f>
        <v>0.8571428571428571</v>
      </c>
      <c r="G5" s="93"/>
    </row>
    <row r="6" spans="1:7" x14ac:dyDescent="0.6">
      <c r="A6" s="101" t="s">
        <v>281</v>
      </c>
      <c r="B6" s="85">
        <v>20</v>
      </c>
      <c r="C6" s="85">
        <v>3</v>
      </c>
      <c r="D6" s="96">
        <f t="shared" si="0"/>
        <v>0.15</v>
      </c>
      <c r="E6" s="85">
        <v>3</v>
      </c>
      <c r="F6" s="96">
        <f t="shared" si="1"/>
        <v>1</v>
      </c>
      <c r="G6" s="93"/>
    </row>
    <row r="7" spans="1:7" x14ac:dyDescent="0.6">
      <c r="A7" s="101" t="s">
        <v>9</v>
      </c>
      <c r="B7" s="85">
        <v>12</v>
      </c>
      <c r="C7" s="85">
        <v>11</v>
      </c>
      <c r="D7" s="96">
        <f t="shared" si="0"/>
        <v>0.91666666666666663</v>
      </c>
      <c r="E7" s="85">
        <v>7</v>
      </c>
      <c r="F7" s="96">
        <f t="shared" si="1"/>
        <v>0.63636363636363635</v>
      </c>
      <c r="G7" s="93"/>
    </row>
    <row r="8" spans="1:7" s="6" customFormat="1" x14ac:dyDescent="0.6">
      <c r="A8" s="106" t="s">
        <v>256</v>
      </c>
      <c r="B8" s="86">
        <f>SUM(B4:B7)</f>
        <v>245</v>
      </c>
      <c r="C8" s="86">
        <f>SUM(C4:C7)</f>
        <v>31</v>
      </c>
      <c r="D8" s="107">
        <f t="shared" si="0"/>
        <v>0.12653061224489795</v>
      </c>
      <c r="E8" s="86">
        <f>SUM(E4:E7)</f>
        <v>20</v>
      </c>
      <c r="F8" s="109">
        <f t="shared" si="1"/>
        <v>0.64516129032258063</v>
      </c>
      <c r="G8" s="98"/>
    </row>
    <row r="9" spans="1:7" x14ac:dyDescent="0.6">
      <c r="A9" s="101" t="s">
        <v>11</v>
      </c>
      <c r="B9" s="85">
        <v>4</v>
      </c>
      <c r="C9" s="85">
        <v>4</v>
      </c>
      <c r="D9" s="96">
        <f t="shared" si="0"/>
        <v>1</v>
      </c>
      <c r="E9" s="85">
        <v>2</v>
      </c>
      <c r="F9" s="96">
        <f t="shared" si="1"/>
        <v>0.5</v>
      </c>
      <c r="G9" s="93"/>
    </row>
    <row r="10" spans="1:7" x14ac:dyDescent="0.6">
      <c r="A10" s="101" t="s">
        <v>12</v>
      </c>
      <c r="B10" s="85">
        <v>19</v>
      </c>
      <c r="C10" s="85">
        <v>12</v>
      </c>
      <c r="D10" s="96">
        <f t="shared" ref="D10:D18" si="2">C10/B10</f>
        <v>0.63157894736842102</v>
      </c>
      <c r="E10" s="85">
        <v>8</v>
      </c>
      <c r="F10" s="96">
        <f t="shared" si="1"/>
        <v>0.66666666666666663</v>
      </c>
      <c r="G10" s="93"/>
    </row>
    <row r="11" spans="1:7" x14ac:dyDescent="0.6">
      <c r="A11" s="101" t="s">
        <v>13</v>
      </c>
      <c r="B11" s="85">
        <v>54</v>
      </c>
      <c r="C11" s="85">
        <v>52</v>
      </c>
      <c r="D11" s="96">
        <f t="shared" si="2"/>
        <v>0.96296296296296291</v>
      </c>
      <c r="E11" s="85">
        <v>29</v>
      </c>
      <c r="F11" s="96">
        <f t="shared" si="1"/>
        <v>0.55769230769230771</v>
      </c>
      <c r="G11" s="93"/>
    </row>
    <row r="12" spans="1:7" x14ac:dyDescent="0.6">
      <c r="A12" s="101" t="s">
        <v>14</v>
      </c>
      <c r="B12" s="85">
        <v>11</v>
      </c>
      <c r="C12" s="85">
        <v>9</v>
      </c>
      <c r="D12" s="96">
        <f t="shared" si="2"/>
        <v>0.81818181818181823</v>
      </c>
      <c r="E12" s="85">
        <v>3</v>
      </c>
      <c r="F12" s="96">
        <f t="shared" si="1"/>
        <v>0.33333333333333331</v>
      </c>
      <c r="G12" s="93"/>
    </row>
    <row r="13" spans="1:7" x14ac:dyDescent="0.6">
      <c r="A13" s="101" t="s">
        <v>15</v>
      </c>
      <c r="B13" s="85">
        <v>51</v>
      </c>
      <c r="C13" s="85">
        <v>28</v>
      </c>
      <c r="D13" s="96">
        <f t="shared" si="2"/>
        <v>0.5490196078431373</v>
      </c>
      <c r="E13" s="85">
        <v>10</v>
      </c>
      <c r="F13" s="96">
        <f t="shared" si="1"/>
        <v>0.35714285714285715</v>
      </c>
      <c r="G13" s="93"/>
    </row>
    <row r="14" spans="1:7" x14ac:dyDescent="0.6">
      <c r="A14" s="101" t="s">
        <v>16</v>
      </c>
      <c r="B14" s="85">
        <v>25</v>
      </c>
      <c r="C14" s="85">
        <v>23</v>
      </c>
      <c r="D14" s="96">
        <f t="shared" si="2"/>
        <v>0.92</v>
      </c>
      <c r="E14" s="85">
        <v>14</v>
      </c>
      <c r="F14" s="96">
        <f t="shared" si="1"/>
        <v>0.60869565217391308</v>
      </c>
      <c r="G14" s="93"/>
    </row>
    <row r="15" spans="1:7" x14ac:dyDescent="0.6">
      <c r="A15" s="101" t="s">
        <v>17</v>
      </c>
      <c r="B15" s="85">
        <v>15</v>
      </c>
      <c r="C15" s="85">
        <v>12</v>
      </c>
      <c r="D15" s="96">
        <f t="shared" si="2"/>
        <v>0.8</v>
      </c>
      <c r="E15" s="85">
        <v>8</v>
      </c>
      <c r="F15" s="96">
        <f t="shared" si="1"/>
        <v>0.66666666666666663</v>
      </c>
      <c r="G15" s="93"/>
    </row>
    <row r="16" spans="1:7" x14ac:dyDescent="0.6">
      <c r="A16" s="101" t="s">
        <v>18</v>
      </c>
      <c r="B16" s="85">
        <v>54</v>
      </c>
      <c r="C16" s="85">
        <v>45</v>
      </c>
      <c r="D16" s="96">
        <f t="shared" si="2"/>
        <v>0.83333333333333337</v>
      </c>
      <c r="E16" s="85">
        <v>28</v>
      </c>
      <c r="F16" s="96">
        <f t="shared" si="1"/>
        <v>0.62222222222222223</v>
      </c>
      <c r="G16" s="93"/>
    </row>
    <row r="17" spans="1:7" x14ac:dyDescent="0.6">
      <c r="A17" s="101" t="s">
        <v>23</v>
      </c>
      <c r="B17" s="85">
        <v>12</v>
      </c>
      <c r="C17" s="85">
        <v>10</v>
      </c>
      <c r="D17" s="96">
        <f t="shared" si="2"/>
        <v>0.83333333333333337</v>
      </c>
      <c r="E17" s="85">
        <v>5</v>
      </c>
      <c r="F17" s="96">
        <f t="shared" si="1"/>
        <v>0.5</v>
      </c>
      <c r="G17" s="93"/>
    </row>
    <row r="18" spans="1:7" x14ac:dyDescent="0.6">
      <c r="A18" s="101" t="s">
        <v>282</v>
      </c>
      <c r="B18" s="85">
        <v>9</v>
      </c>
      <c r="C18" s="85">
        <v>9</v>
      </c>
      <c r="D18" s="96">
        <f t="shared" si="2"/>
        <v>1</v>
      </c>
      <c r="E18" s="85">
        <v>5</v>
      </c>
      <c r="F18" s="96">
        <f t="shared" si="1"/>
        <v>0.55555555555555558</v>
      </c>
      <c r="G18" s="93"/>
    </row>
    <row r="19" spans="1:7" s="6" customFormat="1" x14ac:dyDescent="0.6">
      <c r="A19" s="106" t="s">
        <v>188</v>
      </c>
      <c r="B19" s="86">
        <f>SUM(B9:B18)</f>
        <v>254</v>
      </c>
      <c r="C19" s="86">
        <f>SUM(C9:C18)</f>
        <v>204</v>
      </c>
      <c r="D19" s="107">
        <f>C19/B19</f>
        <v>0.80314960629921262</v>
      </c>
      <c r="E19" s="86">
        <f>SUM(E9:E18)</f>
        <v>112</v>
      </c>
      <c r="F19" s="109">
        <f t="shared" si="1"/>
        <v>0.5490196078431373</v>
      </c>
      <c r="G19" s="98"/>
    </row>
    <row r="20" spans="1:7" x14ac:dyDescent="0.6">
      <c r="A20" s="101" t="s">
        <v>29</v>
      </c>
      <c r="B20" s="85">
        <v>0</v>
      </c>
      <c r="C20" s="85">
        <v>0</v>
      </c>
      <c r="D20" s="105" t="e">
        <f t="shared" ref="D20:D53" si="3">C20/B20</f>
        <v>#DIV/0!</v>
      </c>
      <c r="E20" s="85">
        <v>0</v>
      </c>
      <c r="F20" s="96" t="e">
        <f t="shared" si="1"/>
        <v>#DIV/0!</v>
      </c>
      <c r="G20" s="93"/>
    </row>
    <row r="21" spans="1:7" s="6" customFormat="1" x14ac:dyDescent="0.6">
      <c r="A21" s="106" t="s">
        <v>32</v>
      </c>
      <c r="B21" s="86">
        <v>0</v>
      </c>
      <c r="C21" s="86">
        <v>0</v>
      </c>
      <c r="D21" s="107" t="e">
        <f t="shared" si="3"/>
        <v>#DIV/0!</v>
      </c>
      <c r="E21" s="86">
        <v>0</v>
      </c>
      <c r="F21" s="109" t="e">
        <f t="shared" si="1"/>
        <v>#DIV/0!</v>
      </c>
      <c r="G21" s="98"/>
    </row>
    <row r="22" spans="1:7" s="6" customFormat="1" x14ac:dyDescent="0.6">
      <c r="A22" s="103" t="s">
        <v>33</v>
      </c>
      <c r="B22" s="104">
        <f>B8+B19+B21</f>
        <v>499</v>
      </c>
      <c r="C22" s="104">
        <f>C8+C19+C21</f>
        <v>235</v>
      </c>
      <c r="D22" s="105">
        <f t="shared" si="3"/>
        <v>0.4709418837675351</v>
      </c>
      <c r="E22" s="104">
        <f>E8+E19+E21</f>
        <v>132</v>
      </c>
      <c r="F22" s="96">
        <f t="shared" si="1"/>
        <v>0.5617021276595745</v>
      </c>
      <c r="G22" s="98"/>
    </row>
    <row r="23" spans="1:7" s="6" customFormat="1" x14ac:dyDescent="0.6">
      <c r="A23" s="108" t="s">
        <v>192</v>
      </c>
      <c r="B23" s="104"/>
      <c r="C23" s="104"/>
      <c r="D23" s="105"/>
      <c r="E23" s="104"/>
      <c r="F23" s="96"/>
      <c r="G23" s="98"/>
    </row>
    <row r="24" spans="1:7" x14ac:dyDescent="0.6">
      <c r="A24" s="101" t="s">
        <v>35</v>
      </c>
      <c r="B24" s="85">
        <v>33</v>
      </c>
      <c r="C24" s="85">
        <v>9</v>
      </c>
      <c r="D24" s="105">
        <f t="shared" si="3"/>
        <v>0.27272727272727271</v>
      </c>
      <c r="E24" s="85">
        <v>7</v>
      </c>
      <c r="F24" s="96">
        <f t="shared" si="1"/>
        <v>0.77777777777777779</v>
      </c>
      <c r="G24" s="93"/>
    </row>
    <row r="25" spans="1:7" x14ac:dyDescent="0.6">
      <c r="A25" s="101" t="s">
        <v>283</v>
      </c>
      <c r="B25" s="85">
        <v>3</v>
      </c>
      <c r="C25" s="85">
        <v>0</v>
      </c>
      <c r="D25" s="105">
        <f t="shared" si="3"/>
        <v>0</v>
      </c>
      <c r="E25" s="85">
        <v>0</v>
      </c>
      <c r="F25" s="96" t="e">
        <f t="shared" si="1"/>
        <v>#DIV/0!</v>
      </c>
      <c r="G25" s="93"/>
    </row>
    <row r="26" spans="1:7" x14ac:dyDescent="0.6">
      <c r="A26" s="101" t="s">
        <v>39</v>
      </c>
      <c r="B26" s="85">
        <v>32</v>
      </c>
      <c r="C26" s="85">
        <v>25</v>
      </c>
      <c r="D26" s="105">
        <f t="shared" si="3"/>
        <v>0.78125</v>
      </c>
      <c r="E26" s="85">
        <v>7</v>
      </c>
      <c r="F26" s="96">
        <f t="shared" si="1"/>
        <v>0.28000000000000003</v>
      </c>
      <c r="G26" s="93"/>
    </row>
    <row r="27" spans="1:7" x14ac:dyDescent="0.6">
      <c r="A27" s="101" t="s">
        <v>195</v>
      </c>
      <c r="B27" s="85">
        <v>10</v>
      </c>
      <c r="C27" s="85">
        <v>2</v>
      </c>
      <c r="D27" s="105">
        <f t="shared" si="3"/>
        <v>0.2</v>
      </c>
      <c r="E27" s="85">
        <v>1</v>
      </c>
      <c r="F27" s="96">
        <f t="shared" si="1"/>
        <v>0.5</v>
      </c>
      <c r="G27" s="93"/>
    </row>
    <row r="28" spans="1:7" x14ac:dyDescent="0.6">
      <c r="A28" s="101" t="s">
        <v>45</v>
      </c>
      <c r="B28" s="85">
        <v>19</v>
      </c>
      <c r="C28" s="85">
        <v>5</v>
      </c>
      <c r="D28" s="105">
        <f t="shared" si="3"/>
        <v>0.26315789473684209</v>
      </c>
      <c r="E28" s="85">
        <v>5</v>
      </c>
      <c r="F28" s="96">
        <f t="shared" si="1"/>
        <v>1</v>
      </c>
      <c r="G28" s="93"/>
    </row>
    <row r="29" spans="1:7" x14ac:dyDescent="0.6">
      <c r="A29" s="101" t="s">
        <v>196</v>
      </c>
      <c r="B29" s="85">
        <v>5</v>
      </c>
      <c r="C29" s="85">
        <v>4</v>
      </c>
      <c r="D29" s="105">
        <f t="shared" si="3"/>
        <v>0.8</v>
      </c>
      <c r="E29" s="85">
        <v>3</v>
      </c>
      <c r="F29" s="96">
        <f t="shared" si="1"/>
        <v>0.75</v>
      </c>
      <c r="G29" s="93"/>
    </row>
    <row r="30" spans="1:7" x14ac:dyDescent="0.6">
      <c r="A30" s="106" t="s">
        <v>256</v>
      </c>
      <c r="B30" s="86">
        <f>SUM(B24:B29)</f>
        <v>102</v>
      </c>
      <c r="C30" s="86">
        <f>SUM(C24:C29)</f>
        <v>45</v>
      </c>
      <c r="D30" s="107">
        <f t="shared" si="3"/>
        <v>0.44117647058823528</v>
      </c>
      <c r="E30" s="86">
        <f>SUM(E24:E29)</f>
        <v>23</v>
      </c>
      <c r="F30" s="109">
        <f t="shared" si="1"/>
        <v>0.51111111111111107</v>
      </c>
      <c r="G30" s="93"/>
    </row>
    <row r="31" spans="1:7" x14ac:dyDescent="0.6">
      <c r="A31" s="101" t="s">
        <v>50</v>
      </c>
      <c r="B31" s="85">
        <v>11</v>
      </c>
      <c r="C31" s="85">
        <v>7</v>
      </c>
      <c r="D31" s="105">
        <f t="shared" si="3"/>
        <v>0.63636363636363635</v>
      </c>
      <c r="E31" s="85">
        <v>4</v>
      </c>
      <c r="F31" s="96">
        <f t="shared" si="1"/>
        <v>0.5714285714285714</v>
      </c>
      <c r="G31" s="93"/>
    </row>
    <row r="32" spans="1:7" x14ac:dyDescent="0.6">
      <c r="A32" s="101" t="s">
        <v>51</v>
      </c>
      <c r="B32" s="85">
        <v>5</v>
      </c>
      <c r="C32" s="85">
        <v>3</v>
      </c>
      <c r="D32" s="105">
        <f t="shared" si="3"/>
        <v>0.6</v>
      </c>
      <c r="E32" s="85">
        <v>3</v>
      </c>
      <c r="F32" s="96">
        <f t="shared" si="1"/>
        <v>1</v>
      </c>
      <c r="G32" s="93"/>
    </row>
    <row r="33" spans="1:7" ht="28.8" x14ac:dyDescent="0.6">
      <c r="A33" s="102" t="s">
        <v>284</v>
      </c>
      <c r="B33" s="85">
        <v>11</v>
      </c>
      <c r="C33" s="85">
        <v>1</v>
      </c>
      <c r="D33" s="105">
        <f t="shared" si="3"/>
        <v>9.0909090909090912E-2</v>
      </c>
      <c r="E33" s="85">
        <v>0</v>
      </c>
      <c r="F33" s="96">
        <f t="shared" si="1"/>
        <v>0</v>
      </c>
      <c r="G33" s="93"/>
    </row>
    <row r="34" spans="1:7" x14ac:dyDescent="0.6">
      <c r="A34" s="101" t="s">
        <v>53</v>
      </c>
      <c r="B34" s="85">
        <v>7</v>
      </c>
      <c r="C34" s="85">
        <v>5</v>
      </c>
      <c r="D34" s="105">
        <f t="shared" si="3"/>
        <v>0.7142857142857143</v>
      </c>
      <c r="E34" s="85">
        <v>3</v>
      </c>
      <c r="F34" s="96">
        <f t="shared" si="1"/>
        <v>0.6</v>
      </c>
      <c r="G34" s="93"/>
    </row>
    <row r="35" spans="1:7" x14ac:dyDescent="0.6">
      <c r="A35" s="101" t="s">
        <v>54</v>
      </c>
      <c r="B35" s="85">
        <v>445</v>
      </c>
      <c r="C35" s="85">
        <v>341</v>
      </c>
      <c r="D35" s="105">
        <f t="shared" si="3"/>
        <v>0.76629213483146064</v>
      </c>
      <c r="E35" s="85">
        <v>31</v>
      </c>
      <c r="F35" s="96">
        <f t="shared" si="1"/>
        <v>9.0909090909090912E-2</v>
      </c>
      <c r="G35" s="93"/>
    </row>
    <row r="36" spans="1:7" x14ac:dyDescent="0.6">
      <c r="A36" s="106" t="s">
        <v>188</v>
      </c>
      <c r="B36" s="86">
        <f>SUM(B31:B35)</f>
        <v>479</v>
      </c>
      <c r="C36" s="86">
        <f>SUM(C31:C35)</f>
        <v>357</v>
      </c>
      <c r="D36" s="107">
        <f t="shared" si="3"/>
        <v>0.74530271398747394</v>
      </c>
      <c r="E36" s="86">
        <f>SUM(E31:E35)</f>
        <v>41</v>
      </c>
      <c r="F36" s="109">
        <f t="shared" si="1"/>
        <v>0.11484593837535013</v>
      </c>
      <c r="G36" s="93"/>
    </row>
    <row r="37" spans="1:7" s="6" customFormat="1" x14ac:dyDescent="0.6">
      <c r="A37" s="103" t="s">
        <v>60</v>
      </c>
      <c r="B37" s="104">
        <f>B30+B36</f>
        <v>581</v>
      </c>
      <c r="C37" s="104">
        <f>C30+C36</f>
        <v>402</v>
      </c>
      <c r="D37" s="105">
        <f t="shared" si="3"/>
        <v>0.69191049913941483</v>
      </c>
      <c r="E37" s="104">
        <f>E30+E36</f>
        <v>64</v>
      </c>
      <c r="F37" s="96">
        <f t="shared" si="1"/>
        <v>0.15920398009950248</v>
      </c>
      <c r="G37" s="98"/>
    </row>
    <row r="38" spans="1:7" x14ac:dyDescent="0.6">
      <c r="A38" s="108" t="s">
        <v>199</v>
      </c>
      <c r="B38" s="85"/>
      <c r="C38" s="85"/>
      <c r="D38" s="105"/>
      <c r="E38" s="85"/>
      <c r="F38" s="96"/>
      <c r="G38" s="93"/>
    </row>
    <row r="39" spans="1:7" x14ac:dyDescent="0.6">
      <c r="A39" s="101" t="s">
        <v>200</v>
      </c>
      <c r="B39" s="85">
        <v>30</v>
      </c>
      <c r="C39" s="85">
        <v>5</v>
      </c>
      <c r="D39" s="105">
        <f t="shared" si="3"/>
        <v>0.16666666666666666</v>
      </c>
      <c r="E39" s="85">
        <v>5</v>
      </c>
      <c r="F39" s="96">
        <f t="shared" si="1"/>
        <v>1</v>
      </c>
      <c r="G39" s="93"/>
    </row>
    <row r="40" spans="1:7" x14ac:dyDescent="0.6">
      <c r="A40" s="106" t="s">
        <v>256</v>
      </c>
      <c r="B40" s="86">
        <f>SUM(B39)</f>
        <v>30</v>
      </c>
      <c r="C40" s="86">
        <f>SUM(C39)</f>
        <v>5</v>
      </c>
      <c r="D40" s="107">
        <f t="shared" si="3"/>
        <v>0.16666666666666666</v>
      </c>
      <c r="E40" s="86">
        <f>SUM(E39)</f>
        <v>5</v>
      </c>
      <c r="F40" s="109">
        <f t="shared" si="1"/>
        <v>1</v>
      </c>
      <c r="G40" s="93"/>
    </row>
    <row r="41" spans="1:7" x14ac:dyDescent="0.6">
      <c r="A41" s="101" t="s">
        <v>66</v>
      </c>
      <c r="B41" s="110">
        <v>40</v>
      </c>
      <c r="C41" s="110">
        <v>34</v>
      </c>
      <c r="D41" s="93">
        <v>0.85</v>
      </c>
      <c r="E41" s="110">
        <v>26</v>
      </c>
      <c r="F41" s="93">
        <v>0.76470588235294112</v>
      </c>
      <c r="G41" s="93"/>
    </row>
    <row r="42" spans="1:7" x14ac:dyDescent="0.6">
      <c r="A42" s="101" t="s">
        <v>201</v>
      </c>
      <c r="B42" s="110">
        <v>171</v>
      </c>
      <c r="C42" s="110">
        <v>124</v>
      </c>
      <c r="D42" s="93">
        <v>0.72514619883040932</v>
      </c>
      <c r="E42" s="110">
        <v>88</v>
      </c>
      <c r="F42" s="93">
        <v>0.70967741935483875</v>
      </c>
      <c r="G42" s="93"/>
    </row>
    <row r="43" spans="1:7" x14ac:dyDescent="0.6">
      <c r="A43" s="101" t="s">
        <v>202</v>
      </c>
      <c r="B43" s="110">
        <v>112</v>
      </c>
      <c r="C43" s="110">
        <v>68</v>
      </c>
      <c r="D43" s="93">
        <v>0.6071428571428571</v>
      </c>
      <c r="E43" s="110">
        <v>20</v>
      </c>
      <c r="F43" s="93">
        <v>0.29411764705882354</v>
      </c>
      <c r="G43" s="93"/>
    </row>
    <row r="44" spans="1:7" x14ac:dyDescent="0.6">
      <c r="A44" s="101" t="s">
        <v>68</v>
      </c>
      <c r="B44" s="110">
        <v>45</v>
      </c>
      <c r="C44" s="110">
        <v>25</v>
      </c>
      <c r="D44" s="93">
        <v>0.55555555555555558</v>
      </c>
      <c r="E44" s="110">
        <v>9</v>
      </c>
      <c r="F44" s="93">
        <v>0.36</v>
      </c>
      <c r="G44" s="93"/>
    </row>
    <row r="45" spans="1:7" x14ac:dyDescent="0.6">
      <c r="A45" s="101" t="s">
        <v>69</v>
      </c>
      <c r="B45" s="110">
        <v>52</v>
      </c>
      <c r="C45" s="110">
        <v>29</v>
      </c>
      <c r="D45" s="93">
        <v>0.55769230769230771</v>
      </c>
      <c r="E45" s="110">
        <v>9</v>
      </c>
      <c r="F45" s="93">
        <v>0.31034482758620691</v>
      </c>
      <c r="G45" s="93"/>
    </row>
    <row r="46" spans="1:7" x14ac:dyDescent="0.6">
      <c r="A46" s="106" t="s">
        <v>188</v>
      </c>
      <c r="B46" s="86">
        <f>SUM(B41:B45)</f>
        <v>420</v>
      </c>
      <c r="C46" s="86">
        <f>SUM(C41:C45)</f>
        <v>280</v>
      </c>
      <c r="D46" s="107">
        <f t="shared" si="3"/>
        <v>0.66666666666666663</v>
      </c>
      <c r="E46" s="86">
        <f>SUM(E41:E45)</f>
        <v>152</v>
      </c>
      <c r="F46" s="109">
        <f t="shared" si="1"/>
        <v>0.54285714285714282</v>
      </c>
      <c r="G46" s="93"/>
    </row>
    <row r="47" spans="1:7" x14ac:dyDescent="0.6">
      <c r="A47" s="101" t="s">
        <v>204</v>
      </c>
      <c r="B47" s="110">
        <v>9</v>
      </c>
      <c r="C47" s="110">
        <v>8</v>
      </c>
      <c r="D47" s="93">
        <v>0.88888888888888884</v>
      </c>
      <c r="E47" s="110">
        <v>7</v>
      </c>
      <c r="F47" s="93">
        <v>0.875</v>
      </c>
      <c r="G47" s="93"/>
    </row>
    <row r="48" spans="1:7" x14ac:dyDescent="0.6">
      <c r="A48" s="101" t="s">
        <v>285</v>
      </c>
      <c r="B48" s="110">
        <v>0</v>
      </c>
      <c r="C48" s="110">
        <v>0</v>
      </c>
      <c r="D48" s="93">
        <v>0</v>
      </c>
      <c r="E48" s="110">
        <v>0</v>
      </c>
      <c r="F48" s="93">
        <v>0</v>
      </c>
      <c r="G48" s="93"/>
    </row>
    <row r="49" spans="1:7" x14ac:dyDescent="0.6">
      <c r="A49" s="101" t="s">
        <v>251</v>
      </c>
      <c r="B49" s="110">
        <v>2</v>
      </c>
      <c r="C49" s="110">
        <v>2</v>
      </c>
      <c r="D49" s="93">
        <v>1</v>
      </c>
      <c r="E49" s="110">
        <v>2</v>
      </c>
      <c r="F49" s="93">
        <v>1</v>
      </c>
      <c r="G49" s="93"/>
    </row>
    <row r="50" spans="1:7" x14ac:dyDescent="0.6">
      <c r="A50" s="101" t="s">
        <v>252</v>
      </c>
      <c r="B50" s="110">
        <v>0</v>
      </c>
      <c r="C50" s="110">
        <v>0</v>
      </c>
      <c r="D50" s="93">
        <v>0</v>
      </c>
      <c r="E50" s="110">
        <v>0</v>
      </c>
      <c r="F50" s="93">
        <v>0</v>
      </c>
      <c r="G50" s="93"/>
    </row>
    <row r="51" spans="1:7" x14ac:dyDescent="0.6">
      <c r="A51" s="101" t="s">
        <v>74</v>
      </c>
      <c r="B51" s="110">
        <v>0</v>
      </c>
      <c r="C51" s="110">
        <v>0</v>
      </c>
      <c r="D51" s="93">
        <v>0</v>
      </c>
      <c r="E51" s="110">
        <v>0</v>
      </c>
      <c r="F51" s="93">
        <v>0</v>
      </c>
      <c r="G51" s="93"/>
    </row>
    <row r="52" spans="1:7" s="6" customFormat="1" x14ac:dyDescent="0.6">
      <c r="A52" s="106" t="s">
        <v>32</v>
      </c>
      <c r="B52" s="86">
        <f>SUM(B47:B51)</f>
        <v>11</v>
      </c>
      <c r="C52" s="86">
        <f>SUM(C47:C51)</f>
        <v>10</v>
      </c>
      <c r="D52" s="107">
        <f t="shared" si="3"/>
        <v>0.90909090909090906</v>
      </c>
      <c r="E52" s="86">
        <f>SUM(E47:E51)</f>
        <v>9</v>
      </c>
      <c r="F52" s="107">
        <f t="shared" si="1"/>
        <v>0.9</v>
      </c>
      <c r="G52" s="98"/>
    </row>
    <row r="53" spans="1:7" s="6" customFormat="1" x14ac:dyDescent="0.6">
      <c r="A53" s="103" t="s">
        <v>75</v>
      </c>
      <c r="B53" s="104">
        <f>B40+B46+B52</f>
        <v>461</v>
      </c>
      <c r="C53" s="104">
        <f>C40+C46+C52</f>
        <v>295</v>
      </c>
      <c r="D53" s="105">
        <f t="shared" si="3"/>
        <v>0.63991323210412143</v>
      </c>
      <c r="E53" s="104">
        <f>E40+E46+E52</f>
        <v>166</v>
      </c>
      <c r="F53" s="105">
        <f t="shared" si="1"/>
        <v>0.56271186440677967</v>
      </c>
      <c r="G53" s="98"/>
    </row>
    <row r="54" spans="1:7" x14ac:dyDescent="0.6">
      <c r="A54" s="108" t="s">
        <v>207</v>
      </c>
      <c r="G54" s="93"/>
    </row>
    <row r="55" spans="1:7" x14ac:dyDescent="0.6">
      <c r="A55" s="101" t="s">
        <v>78</v>
      </c>
      <c r="B55" s="85">
        <v>14</v>
      </c>
      <c r="C55" s="85">
        <v>13</v>
      </c>
      <c r="D55" s="105">
        <f t="shared" ref="D55:D65" si="4">C55/B55</f>
        <v>0.9285714285714286</v>
      </c>
      <c r="E55" s="85">
        <v>7</v>
      </c>
      <c r="F55" s="96">
        <f t="shared" ref="F55:F65" si="5">E55/C55</f>
        <v>0.53846153846153844</v>
      </c>
      <c r="G55" s="93"/>
    </row>
    <row r="56" spans="1:7" x14ac:dyDescent="0.6">
      <c r="A56" s="101" t="s">
        <v>83</v>
      </c>
      <c r="B56" s="85">
        <v>33</v>
      </c>
      <c r="C56" s="85">
        <v>27</v>
      </c>
      <c r="D56" s="105">
        <f t="shared" si="4"/>
        <v>0.81818181818181823</v>
      </c>
      <c r="E56" s="85">
        <v>16</v>
      </c>
      <c r="F56" s="96">
        <f t="shared" si="5"/>
        <v>0.59259259259259256</v>
      </c>
      <c r="G56" s="93"/>
    </row>
    <row r="57" spans="1:7" x14ac:dyDescent="0.6">
      <c r="A57" s="106" t="s">
        <v>256</v>
      </c>
      <c r="B57" s="86">
        <v>47</v>
      </c>
      <c r="C57" s="86">
        <v>40</v>
      </c>
      <c r="D57" s="107">
        <f t="shared" si="4"/>
        <v>0.85106382978723405</v>
      </c>
      <c r="E57" s="86">
        <v>23</v>
      </c>
      <c r="F57" s="107">
        <f t="shared" si="5"/>
        <v>0.57499999999999996</v>
      </c>
      <c r="G57" s="93"/>
    </row>
    <row r="58" spans="1:7" x14ac:dyDescent="0.6">
      <c r="A58" s="101" t="s">
        <v>210</v>
      </c>
      <c r="B58" s="111">
        <v>15</v>
      </c>
      <c r="C58" s="111">
        <v>9</v>
      </c>
      <c r="D58" s="105">
        <f t="shared" si="4"/>
        <v>0.6</v>
      </c>
      <c r="E58" s="111">
        <v>8</v>
      </c>
      <c r="F58" s="96">
        <f t="shared" si="5"/>
        <v>0.88888888888888884</v>
      </c>
      <c r="G58" s="93"/>
    </row>
    <row r="59" spans="1:7" x14ac:dyDescent="0.6">
      <c r="A59" s="101" t="s">
        <v>86</v>
      </c>
      <c r="B59" s="85">
        <v>104</v>
      </c>
      <c r="C59" s="85">
        <v>79</v>
      </c>
      <c r="D59" s="105">
        <f t="shared" si="4"/>
        <v>0.75961538461538458</v>
      </c>
      <c r="E59" s="85">
        <v>65</v>
      </c>
      <c r="F59" s="96">
        <f t="shared" si="5"/>
        <v>0.82278481012658233</v>
      </c>
      <c r="G59" s="93"/>
    </row>
    <row r="60" spans="1:7" x14ac:dyDescent="0.6">
      <c r="A60" s="106" t="s">
        <v>188</v>
      </c>
      <c r="B60" s="86">
        <f>SUM(B58:B59)</f>
        <v>119</v>
      </c>
      <c r="C60" s="86">
        <f>SUM(C58:C59)</f>
        <v>88</v>
      </c>
      <c r="D60" s="107">
        <f t="shared" si="4"/>
        <v>0.73949579831932777</v>
      </c>
      <c r="E60" s="86">
        <f>SUM(E58:E59)</f>
        <v>73</v>
      </c>
      <c r="F60" s="107">
        <f t="shared" si="5"/>
        <v>0.82954545454545459</v>
      </c>
      <c r="G60" s="93"/>
    </row>
    <row r="61" spans="1:7" x14ac:dyDescent="0.6">
      <c r="A61" s="101" t="s">
        <v>90</v>
      </c>
      <c r="B61" s="111">
        <v>0</v>
      </c>
      <c r="C61" s="111">
        <v>0</v>
      </c>
      <c r="D61" s="105" t="e">
        <f t="shared" si="4"/>
        <v>#DIV/0!</v>
      </c>
      <c r="E61" s="111">
        <v>0</v>
      </c>
      <c r="F61" s="96" t="e">
        <f t="shared" si="5"/>
        <v>#DIV/0!</v>
      </c>
      <c r="G61" s="93"/>
    </row>
    <row r="62" spans="1:7" x14ac:dyDescent="0.6">
      <c r="A62" s="101" t="s">
        <v>211</v>
      </c>
      <c r="B62" s="85">
        <v>56</v>
      </c>
      <c r="C62" s="85">
        <v>53</v>
      </c>
      <c r="D62" s="105">
        <f t="shared" si="4"/>
        <v>0.9464285714285714</v>
      </c>
      <c r="E62" s="85">
        <v>32</v>
      </c>
      <c r="F62" s="96">
        <f t="shared" si="5"/>
        <v>0.60377358490566035</v>
      </c>
      <c r="G62" s="93"/>
    </row>
    <row r="63" spans="1:7" x14ac:dyDescent="0.6">
      <c r="A63" s="101" t="s">
        <v>286</v>
      </c>
      <c r="B63" s="85">
        <v>9</v>
      </c>
      <c r="C63" s="85">
        <v>4</v>
      </c>
      <c r="D63" s="105">
        <f t="shared" si="4"/>
        <v>0.44444444444444442</v>
      </c>
      <c r="E63" s="85">
        <v>1</v>
      </c>
      <c r="F63" s="96">
        <f t="shared" si="5"/>
        <v>0.25</v>
      </c>
      <c r="G63" s="93"/>
    </row>
    <row r="64" spans="1:7" x14ac:dyDescent="0.6">
      <c r="A64" s="106" t="s">
        <v>32</v>
      </c>
      <c r="B64" s="86">
        <f>SUM(B61:B63)</f>
        <v>65</v>
      </c>
      <c r="C64" s="86">
        <f>SUM(C61:C63)</f>
        <v>57</v>
      </c>
      <c r="D64" s="107">
        <f t="shared" si="4"/>
        <v>0.87692307692307692</v>
      </c>
      <c r="E64" s="86">
        <f>SUM(E61:E63)</f>
        <v>33</v>
      </c>
      <c r="F64" s="107">
        <f t="shared" si="5"/>
        <v>0.57894736842105265</v>
      </c>
      <c r="G64" s="93"/>
    </row>
    <row r="65" spans="1:7" x14ac:dyDescent="0.6">
      <c r="A65" s="103" t="s">
        <v>93</v>
      </c>
      <c r="B65" s="104">
        <f>B57+B60+B64</f>
        <v>231</v>
      </c>
      <c r="C65" s="104">
        <f>C57+C60+C64</f>
        <v>185</v>
      </c>
      <c r="D65" s="105">
        <f t="shared" si="4"/>
        <v>0.80086580086580084</v>
      </c>
      <c r="E65" s="104">
        <f>E57+E60+E64</f>
        <v>129</v>
      </c>
      <c r="F65" s="105">
        <f t="shared" si="5"/>
        <v>0.69729729729729728</v>
      </c>
      <c r="G65" s="93"/>
    </row>
    <row r="66" spans="1:7" x14ac:dyDescent="0.6">
      <c r="A66" s="108" t="s">
        <v>261</v>
      </c>
      <c r="G66" s="93"/>
    </row>
    <row r="67" spans="1:7" x14ac:dyDescent="0.6">
      <c r="A67" s="101" t="s">
        <v>223</v>
      </c>
      <c r="B67" s="85">
        <v>65</v>
      </c>
      <c r="C67" s="85">
        <v>9</v>
      </c>
      <c r="D67" s="105">
        <f t="shared" ref="D67:D101" si="6">C67/B67</f>
        <v>0.13846153846153847</v>
      </c>
      <c r="E67" s="85">
        <v>7</v>
      </c>
      <c r="F67" s="96">
        <f t="shared" ref="F67:F101" si="7">E67/C67</f>
        <v>0.77777777777777779</v>
      </c>
      <c r="G67" s="93"/>
    </row>
    <row r="68" spans="1:7" x14ac:dyDescent="0.6">
      <c r="A68" s="101" t="s">
        <v>224</v>
      </c>
      <c r="B68" s="85">
        <v>6</v>
      </c>
      <c r="C68" s="85">
        <v>3</v>
      </c>
      <c r="D68" s="105">
        <f t="shared" si="6"/>
        <v>0.5</v>
      </c>
      <c r="E68" s="85">
        <v>2</v>
      </c>
      <c r="F68" s="96">
        <f t="shared" si="7"/>
        <v>0.66666666666666663</v>
      </c>
      <c r="G68" s="93"/>
    </row>
    <row r="69" spans="1:7" x14ac:dyDescent="0.6">
      <c r="A69" s="101" t="s">
        <v>225</v>
      </c>
      <c r="B69" s="85">
        <v>34</v>
      </c>
      <c r="C69" s="85">
        <v>18</v>
      </c>
      <c r="D69" s="105">
        <f t="shared" si="6"/>
        <v>0.52941176470588236</v>
      </c>
      <c r="E69" s="85">
        <v>12</v>
      </c>
      <c r="F69" s="96">
        <f t="shared" si="7"/>
        <v>0.66666666666666663</v>
      </c>
      <c r="G69" s="93"/>
    </row>
    <row r="70" spans="1:7" x14ac:dyDescent="0.6">
      <c r="A70" s="101" t="s">
        <v>100</v>
      </c>
      <c r="B70" s="85">
        <v>3</v>
      </c>
      <c r="C70" s="85">
        <v>1</v>
      </c>
      <c r="D70" s="105">
        <f t="shared" si="6"/>
        <v>0.33333333333333331</v>
      </c>
      <c r="E70" s="85">
        <v>1</v>
      </c>
      <c r="F70" s="96">
        <f t="shared" si="7"/>
        <v>1</v>
      </c>
      <c r="G70" s="93"/>
    </row>
    <row r="71" spans="1:7" x14ac:dyDescent="0.6">
      <c r="A71" s="101" t="s">
        <v>101</v>
      </c>
      <c r="B71" s="85">
        <v>15</v>
      </c>
      <c r="C71" s="85">
        <v>7</v>
      </c>
      <c r="D71" s="105">
        <f t="shared" si="6"/>
        <v>0.46666666666666667</v>
      </c>
      <c r="E71" s="85">
        <v>7</v>
      </c>
      <c r="F71" s="96">
        <f t="shared" si="7"/>
        <v>1</v>
      </c>
      <c r="G71" s="93"/>
    </row>
    <row r="72" spans="1:7" x14ac:dyDescent="0.6">
      <c r="A72" s="101" t="s">
        <v>226</v>
      </c>
      <c r="B72" s="85">
        <v>4</v>
      </c>
      <c r="C72" s="85">
        <v>1</v>
      </c>
      <c r="D72" s="105">
        <f t="shared" si="6"/>
        <v>0.25</v>
      </c>
      <c r="E72" s="85">
        <v>1</v>
      </c>
      <c r="F72" s="96">
        <f t="shared" si="7"/>
        <v>1</v>
      </c>
      <c r="G72" s="93"/>
    </row>
    <row r="73" spans="1:7" x14ac:dyDescent="0.6">
      <c r="A73" s="101" t="s">
        <v>227</v>
      </c>
      <c r="B73" s="85">
        <v>13</v>
      </c>
      <c r="C73" s="85">
        <v>6</v>
      </c>
      <c r="D73" s="105">
        <f t="shared" si="6"/>
        <v>0.46153846153846156</v>
      </c>
      <c r="E73" s="85">
        <v>6</v>
      </c>
      <c r="F73" s="96">
        <f t="shared" si="7"/>
        <v>1</v>
      </c>
      <c r="G73" s="93"/>
    </row>
    <row r="74" spans="1:7" x14ac:dyDescent="0.6">
      <c r="A74" s="106" t="s">
        <v>256</v>
      </c>
      <c r="B74" s="86">
        <f>SUM(B67:B73)</f>
        <v>140</v>
      </c>
      <c r="C74" s="86">
        <f>SUM(C67:C73)</f>
        <v>45</v>
      </c>
      <c r="D74" s="107">
        <f t="shared" si="6"/>
        <v>0.32142857142857145</v>
      </c>
      <c r="E74" s="86">
        <f>SUM(E67:E73)</f>
        <v>36</v>
      </c>
      <c r="F74" s="107">
        <f t="shared" si="7"/>
        <v>0.8</v>
      </c>
      <c r="G74" s="93"/>
    </row>
    <row r="75" spans="1:7" x14ac:dyDescent="0.6">
      <c r="A75" s="101" t="s">
        <v>102</v>
      </c>
      <c r="B75" s="85">
        <v>1</v>
      </c>
      <c r="C75" s="85">
        <v>1</v>
      </c>
      <c r="D75" s="105">
        <f t="shared" si="6"/>
        <v>1</v>
      </c>
      <c r="E75" s="85">
        <v>0</v>
      </c>
      <c r="F75" s="96">
        <f t="shared" si="7"/>
        <v>0</v>
      </c>
      <c r="G75" s="93"/>
    </row>
    <row r="76" spans="1:7" x14ac:dyDescent="0.6">
      <c r="A76" s="101" t="s">
        <v>229</v>
      </c>
      <c r="B76" s="85">
        <v>11</v>
      </c>
      <c r="C76" s="85">
        <v>11</v>
      </c>
      <c r="D76" s="105">
        <f t="shared" si="6"/>
        <v>1</v>
      </c>
      <c r="E76" s="85">
        <v>10</v>
      </c>
      <c r="F76" s="96">
        <f t="shared" si="7"/>
        <v>0.90909090909090906</v>
      </c>
      <c r="G76" s="93"/>
    </row>
    <row r="77" spans="1:7" x14ac:dyDescent="0.6">
      <c r="A77" s="101" t="s">
        <v>230</v>
      </c>
      <c r="B77" s="85">
        <v>6</v>
      </c>
      <c r="C77" s="85">
        <v>5</v>
      </c>
      <c r="D77" s="105">
        <f t="shared" si="6"/>
        <v>0.83333333333333337</v>
      </c>
      <c r="E77" s="85">
        <v>5</v>
      </c>
      <c r="F77" s="96">
        <f t="shared" si="7"/>
        <v>1</v>
      </c>
      <c r="G77" s="93"/>
    </row>
    <row r="78" spans="1:7" x14ac:dyDescent="0.6">
      <c r="A78" s="101" t="s">
        <v>231</v>
      </c>
      <c r="B78" s="85">
        <v>12</v>
      </c>
      <c r="C78" s="85">
        <v>11</v>
      </c>
      <c r="D78" s="105">
        <f t="shared" si="6"/>
        <v>0.91666666666666663</v>
      </c>
      <c r="E78" s="85">
        <v>9</v>
      </c>
      <c r="F78" s="96">
        <f t="shared" si="7"/>
        <v>0.81818181818181823</v>
      </c>
      <c r="G78" s="93"/>
    </row>
    <row r="79" spans="1:7" x14ac:dyDescent="0.6">
      <c r="A79" s="101" t="s">
        <v>107</v>
      </c>
      <c r="B79" s="85">
        <v>147</v>
      </c>
      <c r="C79" s="85">
        <v>141</v>
      </c>
      <c r="D79" s="105">
        <f t="shared" si="6"/>
        <v>0.95918367346938771</v>
      </c>
      <c r="E79" s="85">
        <v>92</v>
      </c>
      <c r="F79" s="96">
        <f t="shared" si="7"/>
        <v>0.65248226950354615</v>
      </c>
      <c r="G79" s="93"/>
    </row>
    <row r="80" spans="1:7" x14ac:dyDescent="0.6">
      <c r="A80" s="101" t="s">
        <v>232</v>
      </c>
      <c r="B80" s="85">
        <v>18</v>
      </c>
      <c r="C80" s="85">
        <v>15</v>
      </c>
      <c r="D80" s="105">
        <f t="shared" si="6"/>
        <v>0.83333333333333337</v>
      </c>
      <c r="E80" s="85">
        <v>5</v>
      </c>
      <c r="F80" s="96">
        <f t="shared" si="7"/>
        <v>0.33333333333333331</v>
      </c>
      <c r="G80" s="93"/>
    </row>
    <row r="81" spans="1:7" x14ac:dyDescent="0.6">
      <c r="A81" s="101" t="s">
        <v>169</v>
      </c>
      <c r="B81" s="85">
        <v>15</v>
      </c>
      <c r="C81" s="85">
        <v>14</v>
      </c>
      <c r="D81" s="105">
        <f t="shared" si="6"/>
        <v>0.93333333333333335</v>
      </c>
      <c r="E81" s="85">
        <v>12</v>
      </c>
      <c r="F81" s="96">
        <f t="shared" si="7"/>
        <v>0.8571428571428571</v>
      </c>
      <c r="G81" s="93"/>
    </row>
    <row r="82" spans="1:7" x14ac:dyDescent="0.6">
      <c r="A82" s="101" t="s">
        <v>120</v>
      </c>
      <c r="B82" s="85">
        <v>82</v>
      </c>
      <c r="C82" s="85">
        <v>68</v>
      </c>
      <c r="D82" s="105">
        <f t="shared" si="6"/>
        <v>0.82926829268292679</v>
      </c>
      <c r="E82" s="85">
        <v>38</v>
      </c>
      <c r="F82" s="96">
        <f t="shared" si="7"/>
        <v>0.55882352941176472</v>
      </c>
      <c r="G82" s="93"/>
    </row>
    <row r="83" spans="1:7" x14ac:dyDescent="0.6">
      <c r="A83" s="101" t="s">
        <v>159</v>
      </c>
      <c r="B83" s="85">
        <v>13</v>
      </c>
      <c r="C83" s="85">
        <v>11</v>
      </c>
      <c r="D83" s="105">
        <f t="shared" si="6"/>
        <v>0.84615384615384615</v>
      </c>
      <c r="E83" s="85">
        <v>9</v>
      </c>
      <c r="F83" s="96">
        <f t="shared" si="7"/>
        <v>0.81818181818181823</v>
      </c>
      <c r="G83" s="93"/>
    </row>
    <row r="84" spans="1:7" x14ac:dyDescent="0.6">
      <c r="A84" s="101" t="s">
        <v>121</v>
      </c>
      <c r="B84" s="85">
        <v>41</v>
      </c>
      <c r="C84" s="85">
        <v>40</v>
      </c>
      <c r="D84" s="105">
        <f t="shared" si="6"/>
        <v>0.97560975609756095</v>
      </c>
      <c r="E84" s="85">
        <v>26</v>
      </c>
      <c r="F84" s="96">
        <f t="shared" si="7"/>
        <v>0.65</v>
      </c>
      <c r="G84" s="93"/>
    </row>
    <row r="85" spans="1:7" x14ac:dyDescent="0.6">
      <c r="A85" s="101" t="s">
        <v>123</v>
      </c>
      <c r="B85" s="85">
        <v>67</v>
      </c>
      <c r="C85" s="85">
        <v>36</v>
      </c>
      <c r="D85" s="105">
        <f t="shared" si="6"/>
        <v>0.53731343283582089</v>
      </c>
      <c r="E85" s="85">
        <v>13</v>
      </c>
      <c r="F85" s="96">
        <f t="shared" si="7"/>
        <v>0.3611111111111111</v>
      </c>
      <c r="G85" s="93"/>
    </row>
    <row r="86" spans="1:7" x14ac:dyDescent="0.6">
      <c r="A86" s="101" t="s">
        <v>122</v>
      </c>
      <c r="B86" s="85">
        <v>3</v>
      </c>
      <c r="C86" s="85">
        <v>2</v>
      </c>
      <c r="D86" s="105">
        <f t="shared" si="6"/>
        <v>0.66666666666666663</v>
      </c>
      <c r="E86" s="85">
        <v>0</v>
      </c>
      <c r="F86" s="96">
        <f t="shared" si="7"/>
        <v>0</v>
      </c>
      <c r="G86" s="93"/>
    </row>
    <row r="87" spans="1:7" x14ac:dyDescent="0.6">
      <c r="A87" s="101" t="s">
        <v>124</v>
      </c>
      <c r="B87" s="85">
        <v>20</v>
      </c>
      <c r="C87" s="85">
        <v>20</v>
      </c>
      <c r="D87" s="105">
        <f t="shared" si="6"/>
        <v>1</v>
      </c>
      <c r="E87" s="85">
        <v>15</v>
      </c>
      <c r="F87" s="96">
        <f t="shared" si="7"/>
        <v>0.75</v>
      </c>
      <c r="G87" s="93"/>
    </row>
    <row r="88" spans="1:7" x14ac:dyDescent="0.6">
      <c r="A88" s="101" t="s">
        <v>160</v>
      </c>
      <c r="B88" s="85">
        <v>46</v>
      </c>
      <c r="C88" s="85">
        <v>45</v>
      </c>
      <c r="D88" s="105">
        <f t="shared" si="6"/>
        <v>0.97826086956521741</v>
      </c>
      <c r="E88" s="85">
        <v>35</v>
      </c>
      <c r="F88" s="96">
        <f t="shared" si="7"/>
        <v>0.77777777777777779</v>
      </c>
      <c r="G88" s="93"/>
    </row>
    <row r="89" spans="1:7" x14ac:dyDescent="0.6">
      <c r="A89" s="106" t="s">
        <v>188</v>
      </c>
      <c r="B89" s="86">
        <f>SUM(B75:B88)</f>
        <v>482</v>
      </c>
      <c r="C89" s="86">
        <f>SUM(C75:C88)</f>
        <v>420</v>
      </c>
      <c r="D89" s="107">
        <f t="shared" si="6"/>
        <v>0.87136929460580914</v>
      </c>
      <c r="E89" s="86">
        <f>SUM(E75:E88)</f>
        <v>269</v>
      </c>
      <c r="F89" s="107">
        <f t="shared" si="7"/>
        <v>0.64047619047619042</v>
      </c>
      <c r="G89" s="93"/>
    </row>
    <row r="90" spans="1:7" x14ac:dyDescent="0.6">
      <c r="A90" s="101" t="s">
        <v>287</v>
      </c>
      <c r="B90" s="85">
        <v>20</v>
      </c>
      <c r="C90" s="85">
        <v>20</v>
      </c>
      <c r="D90" s="105">
        <f t="shared" si="6"/>
        <v>1</v>
      </c>
      <c r="E90" s="85">
        <v>16</v>
      </c>
      <c r="F90" s="96">
        <f t="shared" si="7"/>
        <v>0.8</v>
      </c>
      <c r="G90" s="93"/>
    </row>
    <row r="91" spans="1:7" x14ac:dyDescent="0.6">
      <c r="A91" s="101" t="s">
        <v>234</v>
      </c>
      <c r="B91" s="85">
        <v>7</v>
      </c>
      <c r="C91" s="85">
        <v>7</v>
      </c>
      <c r="D91" s="105">
        <f t="shared" si="6"/>
        <v>1</v>
      </c>
      <c r="E91" s="85">
        <v>6</v>
      </c>
      <c r="F91" s="96">
        <f t="shared" si="7"/>
        <v>0.8571428571428571</v>
      </c>
      <c r="G91" s="93"/>
    </row>
    <row r="92" spans="1:7" x14ac:dyDescent="0.6">
      <c r="A92" s="101" t="s">
        <v>288</v>
      </c>
      <c r="B92" s="85">
        <v>13</v>
      </c>
      <c r="C92" s="85">
        <v>10</v>
      </c>
      <c r="D92" s="105">
        <f t="shared" si="6"/>
        <v>0.76923076923076927</v>
      </c>
      <c r="E92" s="85">
        <v>9</v>
      </c>
      <c r="F92" s="96">
        <f t="shared" si="7"/>
        <v>0.9</v>
      </c>
      <c r="G92" s="93"/>
    </row>
    <row r="93" spans="1:7" x14ac:dyDescent="0.6">
      <c r="A93" s="101" t="s">
        <v>239</v>
      </c>
      <c r="B93" s="85">
        <v>1</v>
      </c>
      <c r="C93" s="85">
        <v>1</v>
      </c>
      <c r="D93" s="105">
        <f t="shared" si="6"/>
        <v>1</v>
      </c>
      <c r="E93" s="85">
        <v>0</v>
      </c>
      <c r="F93" s="96">
        <f t="shared" si="7"/>
        <v>0</v>
      </c>
      <c r="G93" s="93"/>
    </row>
    <row r="94" spans="1:7" x14ac:dyDescent="0.6">
      <c r="A94" s="101" t="s">
        <v>240</v>
      </c>
      <c r="B94" s="85">
        <v>1</v>
      </c>
      <c r="C94" s="85">
        <v>1</v>
      </c>
      <c r="D94" s="105">
        <f t="shared" si="6"/>
        <v>1</v>
      </c>
      <c r="E94" s="85">
        <v>1</v>
      </c>
      <c r="F94" s="96">
        <f t="shared" si="7"/>
        <v>1</v>
      </c>
      <c r="G94" s="93"/>
    </row>
    <row r="95" spans="1:7" x14ac:dyDescent="0.6">
      <c r="A95" s="101" t="s">
        <v>254</v>
      </c>
      <c r="B95" s="85">
        <v>2</v>
      </c>
      <c r="C95" s="85">
        <v>2</v>
      </c>
      <c r="D95" s="105">
        <f t="shared" si="6"/>
        <v>1</v>
      </c>
      <c r="E95" s="85">
        <v>2</v>
      </c>
      <c r="F95" s="96">
        <f t="shared" si="7"/>
        <v>1</v>
      </c>
      <c r="G95" s="93"/>
    </row>
    <row r="96" spans="1:7" x14ac:dyDescent="0.6">
      <c r="A96" s="101" t="s">
        <v>241</v>
      </c>
      <c r="B96" s="85">
        <v>3</v>
      </c>
      <c r="C96" s="85">
        <v>3</v>
      </c>
      <c r="D96" s="105">
        <f t="shared" si="6"/>
        <v>1</v>
      </c>
      <c r="E96" s="85">
        <v>2</v>
      </c>
      <c r="F96" s="96">
        <f t="shared" si="7"/>
        <v>0.66666666666666663</v>
      </c>
      <c r="G96" s="93"/>
    </row>
    <row r="97" spans="1:7" x14ac:dyDescent="0.6">
      <c r="A97" s="101" t="s">
        <v>289</v>
      </c>
      <c r="B97" s="85">
        <v>5</v>
      </c>
      <c r="C97" s="85">
        <v>5</v>
      </c>
      <c r="D97" s="105">
        <f t="shared" si="6"/>
        <v>1</v>
      </c>
      <c r="E97" s="85">
        <v>4</v>
      </c>
      <c r="F97" s="96">
        <f t="shared" si="7"/>
        <v>0.8</v>
      </c>
      <c r="G97" s="93"/>
    </row>
    <row r="98" spans="1:7" x14ac:dyDescent="0.6">
      <c r="A98" s="101" t="s">
        <v>164</v>
      </c>
      <c r="B98" s="85">
        <v>2</v>
      </c>
      <c r="C98" s="85">
        <v>2</v>
      </c>
      <c r="D98" s="105">
        <f t="shared" si="6"/>
        <v>1</v>
      </c>
      <c r="E98" s="85">
        <v>1</v>
      </c>
      <c r="F98" s="96">
        <f t="shared" si="7"/>
        <v>0.5</v>
      </c>
      <c r="G98" s="93"/>
    </row>
    <row r="99" spans="1:7" x14ac:dyDescent="0.6">
      <c r="A99" s="101" t="s">
        <v>244</v>
      </c>
      <c r="B99" s="85">
        <v>27</v>
      </c>
      <c r="C99" s="85">
        <v>18</v>
      </c>
      <c r="D99" s="105">
        <f t="shared" si="6"/>
        <v>0.66666666666666663</v>
      </c>
      <c r="E99" s="85">
        <v>16</v>
      </c>
      <c r="F99" s="96">
        <f t="shared" si="7"/>
        <v>0.88888888888888884</v>
      </c>
      <c r="G99" s="93"/>
    </row>
    <row r="100" spans="1:7" x14ac:dyDescent="0.6">
      <c r="A100" s="101" t="s">
        <v>163</v>
      </c>
      <c r="B100" s="85">
        <v>5</v>
      </c>
      <c r="C100" s="85">
        <v>5</v>
      </c>
      <c r="D100" s="105">
        <f t="shared" si="6"/>
        <v>1</v>
      </c>
      <c r="E100" s="85">
        <v>4</v>
      </c>
      <c r="F100" s="96">
        <f t="shared" si="7"/>
        <v>0.8</v>
      </c>
      <c r="G100" s="93"/>
    </row>
    <row r="101" spans="1:7" x14ac:dyDescent="0.6">
      <c r="A101" s="106" t="s">
        <v>32</v>
      </c>
      <c r="B101" s="86">
        <f>SUM(B90:B100)</f>
        <v>86</v>
      </c>
      <c r="C101" s="86">
        <f>SUM(C90:C100)</f>
        <v>74</v>
      </c>
      <c r="D101" s="107">
        <f t="shared" si="6"/>
        <v>0.86046511627906974</v>
      </c>
      <c r="E101" s="86">
        <f>SUM(E90:E100)</f>
        <v>61</v>
      </c>
      <c r="F101" s="107">
        <f t="shared" si="7"/>
        <v>0.82432432432432434</v>
      </c>
      <c r="G101" s="93"/>
    </row>
    <row r="102" spans="1:7" s="6" customFormat="1" x14ac:dyDescent="0.6">
      <c r="A102" s="103" t="s">
        <v>139</v>
      </c>
      <c r="B102" s="104">
        <f>B74+B89+B101</f>
        <v>708</v>
      </c>
      <c r="C102" s="104">
        <f>C74+C89+C101</f>
        <v>539</v>
      </c>
      <c r="D102" s="105">
        <f>C102/B102</f>
        <v>0.76129943502824859</v>
      </c>
      <c r="E102" s="104">
        <f>E74+E89+E101</f>
        <v>366</v>
      </c>
      <c r="F102" s="105">
        <f>E102/C102</f>
        <v>0.67903525046382185</v>
      </c>
      <c r="G102" s="98"/>
    </row>
    <row r="103" spans="1:7" x14ac:dyDescent="0.6">
      <c r="A103" s="108" t="s">
        <v>214</v>
      </c>
      <c r="B103"/>
      <c r="C103"/>
      <c r="D103"/>
      <c r="E103"/>
      <c r="F103"/>
      <c r="G103" s="93"/>
    </row>
    <row r="104" spans="1:7" x14ac:dyDescent="0.6">
      <c r="A104" s="101" t="s">
        <v>144</v>
      </c>
      <c r="B104" s="85">
        <v>11</v>
      </c>
      <c r="C104" s="85">
        <v>9</v>
      </c>
      <c r="D104" s="105">
        <f t="shared" ref="D104:D118" si="8">C104/B104</f>
        <v>0.81818181818181823</v>
      </c>
      <c r="E104" s="85">
        <v>6</v>
      </c>
      <c r="F104" s="96">
        <f t="shared" ref="F104:F118" si="9">E104/C104</f>
        <v>0.66666666666666663</v>
      </c>
      <c r="G104" s="93"/>
    </row>
    <row r="105" spans="1:7" x14ac:dyDescent="0.6">
      <c r="A105" s="101" t="s">
        <v>215</v>
      </c>
      <c r="B105" s="85">
        <v>28</v>
      </c>
      <c r="C105" s="85">
        <v>15</v>
      </c>
      <c r="D105" s="105">
        <f t="shared" si="8"/>
        <v>0.5357142857142857</v>
      </c>
      <c r="E105" s="85">
        <v>6</v>
      </c>
      <c r="F105" s="96">
        <f t="shared" si="9"/>
        <v>0.4</v>
      </c>
      <c r="G105" s="93"/>
    </row>
    <row r="106" spans="1:7" x14ac:dyDescent="0.6">
      <c r="A106" s="101" t="s">
        <v>146</v>
      </c>
      <c r="B106" s="85">
        <v>20</v>
      </c>
      <c r="C106" s="85">
        <v>13</v>
      </c>
      <c r="D106" s="105">
        <f t="shared" si="8"/>
        <v>0.65</v>
      </c>
      <c r="E106" s="85">
        <v>7</v>
      </c>
      <c r="F106" s="96">
        <f t="shared" si="9"/>
        <v>0.53846153846153844</v>
      </c>
      <c r="G106" s="93"/>
    </row>
    <row r="107" spans="1:7" x14ac:dyDescent="0.6">
      <c r="A107" s="106" t="s">
        <v>256</v>
      </c>
      <c r="B107" s="86">
        <f>SUM(B104:B106)</f>
        <v>59</v>
      </c>
      <c r="C107" s="86">
        <f>SUM(C104:C106)</f>
        <v>37</v>
      </c>
      <c r="D107" s="107">
        <f t="shared" si="8"/>
        <v>0.6271186440677966</v>
      </c>
      <c r="E107" s="86">
        <f>SUM(E104:E106)</f>
        <v>19</v>
      </c>
      <c r="F107" s="107">
        <f t="shared" si="9"/>
        <v>0.51351351351351349</v>
      </c>
      <c r="G107" s="93"/>
    </row>
    <row r="108" spans="1:7" x14ac:dyDescent="0.6">
      <c r="A108" s="101" t="s">
        <v>147</v>
      </c>
      <c r="B108" s="85">
        <v>37</v>
      </c>
      <c r="C108" s="85">
        <v>28</v>
      </c>
      <c r="D108" s="105">
        <f t="shared" si="8"/>
        <v>0.7567567567567568</v>
      </c>
      <c r="E108" s="85">
        <v>10</v>
      </c>
      <c r="F108" s="96">
        <f t="shared" si="9"/>
        <v>0.35714285714285715</v>
      </c>
      <c r="G108" s="93"/>
    </row>
    <row r="109" spans="1:7" x14ac:dyDescent="0.6">
      <c r="A109" s="101" t="s">
        <v>148</v>
      </c>
      <c r="B109" s="85">
        <v>12</v>
      </c>
      <c r="C109" s="85">
        <v>11</v>
      </c>
      <c r="D109" s="105">
        <f t="shared" si="8"/>
        <v>0.91666666666666663</v>
      </c>
      <c r="E109" s="85">
        <v>9</v>
      </c>
      <c r="F109" s="96">
        <f t="shared" si="9"/>
        <v>0.81818181818181823</v>
      </c>
      <c r="G109" s="93"/>
    </row>
    <row r="110" spans="1:7" x14ac:dyDescent="0.6">
      <c r="A110" s="101" t="s">
        <v>216</v>
      </c>
      <c r="B110" s="85">
        <v>7</v>
      </c>
      <c r="C110" s="85">
        <v>6</v>
      </c>
      <c r="D110" s="105">
        <f t="shared" si="8"/>
        <v>0.8571428571428571</v>
      </c>
      <c r="E110" s="85">
        <v>2</v>
      </c>
      <c r="F110" s="96">
        <f t="shared" si="9"/>
        <v>0.33333333333333331</v>
      </c>
      <c r="G110" s="93"/>
    </row>
    <row r="111" spans="1:7" x14ac:dyDescent="0.6">
      <c r="A111" s="101" t="s">
        <v>217</v>
      </c>
      <c r="B111" s="85">
        <v>24</v>
      </c>
      <c r="C111" s="85">
        <v>14</v>
      </c>
      <c r="D111" s="105">
        <f t="shared" si="8"/>
        <v>0.58333333333333337</v>
      </c>
      <c r="E111" s="85">
        <v>7</v>
      </c>
      <c r="F111" s="96">
        <f t="shared" si="9"/>
        <v>0.5</v>
      </c>
      <c r="G111" s="93"/>
    </row>
    <row r="112" spans="1:7" x14ac:dyDescent="0.6">
      <c r="A112" s="101" t="s">
        <v>218</v>
      </c>
      <c r="B112" s="85">
        <v>52</v>
      </c>
      <c r="C112" s="85">
        <v>38</v>
      </c>
      <c r="D112" s="105">
        <f t="shared" si="8"/>
        <v>0.73076923076923073</v>
      </c>
      <c r="E112" s="85">
        <v>24</v>
      </c>
      <c r="F112" s="96">
        <f t="shared" si="9"/>
        <v>0.63157894736842102</v>
      </c>
      <c r="G112" s="93"/>
    </row>
    <row r="113" spans="1:7" x14ac:dyDescent="0.6">
      <c r="A113" s="106" t="s">
        <v>188</v>
      </c>
      <c r="B113" s="86">
        <f>SUM(B108:B112)</f>
        <v>132</v>
      </c>
      <c r="C113" s="86">
        <f>SUM(C108:C112)</f>
        <v>97</v>
      </c>
      <c r="D113" s="107">
        <f t="shared" si="8"/>
        <v>0.73484848484848486</v>
      </c>
      <c r="E113" s="86">
        <f>SUM(E108:E112)</f>
        <v>52</v>
      </c>
      <c r="F113" s="107">
        <f t="shared" si="9"/>
        <v>0.53608247422680411</v>
      </c>
      <c r="G113" s="93"/>
    </row>
    <row r="114" spans="1:7" x14ac:dyDescent="0.6">
      <c r="A114" s="101" t="s">
        <v>152</v>
      </c>
      <c r="B114" s="85">
        <v>7</v>
      </c>
      <c r="C114" s="85">
        <v>7</v>
      </c>
      <c r="D114" s="105">
        <f t="shared" si="8"/>
        <v>1</v>
      </c>
      <c r="E114" s="85">
        <v>4</v>
      </c>
      <c r="F114" s="96">
        <f t="shared" si="9"/>
        <v>0.5714285714285714</v>
      </c>
      <c r="G114" s="93"/>
    </row>
    <row r="115" spans="1:7" x14ac:dyDescent="0.6">
      <c r="A115" s="101" t="s">
        <v>290</v>
      </c>
      <c r="B115" s="85">
        <v>19</v>
      </c>
      <c r="C115" s="85">
        <v>19</v>
      </c>
      <c r="D115" s="105">
        <f t="shared" si="8"/>
        <v>1</v>
      </c>
      <c r="E115" s="85">
        <v>14</v>
      </c>
      <c r="F115" s="96">
        <f t="shared" si="9"/>
        <v>0.73684210526315785</v>
      </c>
      <c r="G115" s="93"/>
    </row>
    <row r="116" spans="1:7" x14ac:dyDescent="0.6">
      <c r="A116" s="101" t="s">
        <v>220</v>
      </c>
      <c r="B116" s="85">
        <v>0</v>
      </c>
      <c r="C116" s="85">
        <v>0</v>
      </c>
      <c r="D116" s="105" t="e">
        <f t="shared" si="8"/>
        <v>#DIV/0!</v>
      </c>
      <c r="E116" s="85">
        <v>0</v>
      </c>
      <c r="F116" s="96" t="e">
        <f t="shared" si="9"/>
        <v>#DIV/0!</v>
      </c>
      <c r="G116" s="93"/>
    </row>
    <row r="117" spans="1:7" x14ac:dyDescent="0.6">
      <c r="A117" s="106" t="s">
        <v>32</v>
      </c>
      <c r="B117" s="86">
        <f>SUM(B114:B116)</f>
        <v>26</v>
      </c>
      <c r="C117" s="86">
        <f>SUM(C114:C116)</f>
        <v>26</v>
      </c>
      <c r="D117" s="107">
        <f t="shared" si="8"/>
        <v>1</v>
      </c>
      <c r="E117" s="86">
        <f>SUM(E114:E116)</f>
        <v>18</v>
      </c>
      <c r="F117" s="107">
        <f t="shared" si="9"/>
        <v>0.69230769230769229</v>
      </c>
      <c r="G117" s="93"/>
    </row>
    <row r="118" spans="1:7" x14ac:dyDescent="0.6">
      <c r="A118" s="103" t="s">
        <v>155</v>
      </c>
      <c r="B118" s="104">
        <f>B107+B113+B117</f>
        <v>217</v>
      </c>
      <c r="C118" s="104">
        <f>C107+C113+C117</f>
        <v>160</v>
      </c>
      <c r="D118" s="105">
        <f t="shared" si="8"/>
        <v>0.73732718894009219</v>
      </c>
      <c r="E118" s="104">
        <f>E107+E113+E117</f>
        <v>89</v>
      </c>
      <c r="F118" s="105">
        <f t="shared" si="9"/>
        <v>0.55625000000000002</v>
      </c>
      <c r="G118" s="93"/>
    </row>
    <row r="119" spans="1:7" x14ac:dyDescent="0.6">
      <c r="A119" s="108" t="s">
        <v>245</v>
      </c>
      <c r="B119" s="85"/>
      <c r="C119" s="85"/>
      <c r="D119" s="105"/>
      <c r="E119" s="85"/>
      <c r="F119" s="96"/>
      <c r="G119" s="93"/>
    </row>
    <row r="120" spans="1:7" x14ac:dyDescent="0.6">
      <c r="A120" s="101" t="s">
        <v>46</v>
      </c>
      <c r="B120" s="85">
        <v>10</v>
      </c>
      <c r="C120" s="85">
        <v>7</v>
      </c>
      <c r="D120" s="105">
        <f t="shared" ref="D120:D128" si="10">C120/B120</f>
        <v>0.7</v>
      </c>
      <c r="E120" s="85">
        <v>4</v>
      </c>
      <c r="F120" s="96">
        <f t="shared" ref="F120:F128" si="11">E120/C120</f>
        <v>0.5714285714285714</v>
      </c>
      <c r="G120" s="93"/>
    </row>
    <row r="121" spans="1:7" x14ac:dyDescent="0.6">
      <c r="A121" s="101" t="s">
        <v>49</v>
      </c>
      <c r="B121" s="85">
        <v>5</v>
      </c>
      <c r="C121" s="85">
        <v>2</v>
      </c>
      <c r="D121" s="105">
        <f t="shared" si="10"/>
        <v>0.4</v>
      </c>
      <c r="E121" s="85">
        <v>1</v>
      </c>
      <c r="F121" s="96">
        <f t="shared" si="11"/>
        <v>0.5</v>
      </c>
      <c r="G121" s="93"/>
    </row>
    <row r="122" spans="1:7" x14ac:dyDescent="0.6">
      <c r="A122" s="106" t="s">
        <v>256</v>
      </c>
      <c r="B122" s="86">
        <f>SUM(B120:B121)</f>
        <v>15</v>
      </c>
      <c r="C122" s="86">
        <f>SUM(C120:C121)</f>
        <v>9</v>
      </c>
      <c r="D122" s="107">
        <f t="shared" si="10"/>
        <v>0.6</v>
      </c>
      <c r="E122" s="86">
        <f>SUM(E120:E121)</f>
        <v>5</v>
      </c>
      <c r="F122" s="109">
        <f t="shared" si="11"/>
        <v>0.55555555555555558</v>
      </c>
      <c r="G122" s="93"/>
    </row>
    <row r="123" spans="1:7" x14ac:dyDescent="0.6">
      <c r="A123" s="101" t="s">
        <v>56</v>
      </c>
      <c r="B123" s="85">
        <v>16</v>
      </c>
      <c r="C123" s="85">
        <v>10</v>
      </c>
      <c r="D123" s="105">
        <f t="shared" si="10"/>
        <v>0.625</v>
      </c>
      <c r="E123" s="85">
        <v>3</v>
      </c>
      <c r="F123" s="96">
        <f t="shared" si="11"/>
        <v>0.3</v>
      </c>
      <c r="G123" s="93"/>
    </row>
    <row r="124" spans="1:7" x14ac:dyDescent="0.6">
      <c r="A124" s="101" t="s">
        <v>57</v>
      </c>
      <c r="B124" s="85">
        <v>9</v>
      </c>
      <c r="C124" s="85">
        <v>4</v>
      </c>
      <c r="D124" s="105">
        <f t="shared" si="10"/>
        <v>0.44444444444444442</v>
      </c>
      <c r="E124" s="85">
        <v>2</v>
      </c>
      <c r="F124" s="96">
        <f t="shared" si="11"/>
        <v>0.5</v>
      </c>
      <c r="G124" s="93"/>
    </row>
    <row r="125" spans="1:7" x14ac:dyDescent="0.6">
      <c r="A125" s="101" t="s">
        <v>248</v>
      </c>
      <c r="B125" s="85">
        <v>26</v>
      </c>
      <c r="C125" s="85">
        <v>26</v>
      </c>
      <c r="D125" s="105">
        <f t="shared" si="10"/>
        <v>1</v>
      </c>
      <c r="E125" s="85">
        <v>13</v>
      </c>
      <c r="F125" s="96">
        <f t="shared" si="11"/>
        <v>0.5</v>
      </c>
      <c r="G125" s="93"/>
    </row>
    <row r="126" spans="1:7" x14ac:dyDescent="0.6">
      <c r="A126" s="106" t="s">
        <v>188</v>
      </c>
      <c r="B126" s="86">
        <f>SUM(B123:B125)</f>
        <v>51</v>
      </c>
      <c r="C126" s="86">
        <f>SUM(C123:C125)</f>
        <v>40</v>
      </c>
      <c r="D126" s="107">
        <f t="shared" si="10"/>
        <v>0.78431372549019607</v>
      </c>
      <c r="E126" s="86">
        <f>SUM(E123:E125)</f>
        <v>18</v>
      </c>
      <c r="F126" s="109">
        <f t="shared" si="11"/>
        <v>0.45</v>
      </c>
      <c r="G126" s="93"/>
    </row>
    <row r="127" spans="1:7" s="6" customFormat="1" x14ac:dyDescent="0.6">
      <c r="A127" s="103" t="s">
        <v>249</v>
      </c>
      <c r="B127" s="104">
        <f>B122+B126</f>
        <v>66</v>
      </c>
      <c r="C127" s="104">
        <f>C122+C126</f>
        <v>49</v>
      </c>
      <c r="D127" s="105">
        <f t="shared" si="10"/>
        <v>0.74242424242424243</v>
      </c>
      <c r="E127" s="104">
        <f>E122+E126</f>
        <v>23</v>
      </c>
      <c r="F127" s="105">
        <f t="shared" si="11"/>
        <v>0.46938775510204084</v>
      </c>
      <c r="G127" s="98"/>
    </row>
    <row r="128" spans="1:7" s="6" customFormat="1" ht="18.3" x14ac:dyDescent="0.6">
      <c r="A128" s="113" t="s">
        <v>175</v>
      </c>
      <c r="B128" s="104">
        <f>B22+B37+B53+B65+B102+B118+B127</f>
        <v>2763</v>
      </c>
      <c r="C128" s="104">
        <f>C22+C37+C53+C65+C102+C118+C127</f>
        <v>1865</v>
      </c>
      <c r="D128" s="105">
        <f t="shared" si="10"/>
        <v>0.674990951863916</v>
      </c>
      <c r="E128" s="104">
        <f>E22+E37+E53+E65+E102+E118+E127</f>
        <v>969</v>
      </c>
      <c r="F128" s="105">
        <f t="shared" si="11"/>
        <v>0.51957104557640754</v>
      </c>
      <c r="G128" s="98"/>
    </row>
    <row r="129" spans="1:7" x14ac:dyDescent="0.6">
      <c r="A129" s="48" t="s">
        <v>176</v>
      </c>
      <c r="B129" s="104"/>
      <c r="C129" s="104"/>
      <c r="D129" s="105"/>
      <c r="E129" s="104"/>
      <c r="F129" s="105"/>
      <c r="G129" s="93"/>
    </row>
    <row r="130" spans="1:7" x14ac:dyDescent="0.6">
      <c r="A130" s="49" t="s">
        <v>177</v>
      </c>
      <c r="G130" s="93"/>
    </row>
    <row r="131" spans="1:7" x14ac:dyDescent="0.6">
      <c r="G131" s="93"/>
    </row>
    <row r="132" spans="1:7" x14ac:dyDescent="0.6">
      <c r="G132" s="93"/>
    </row>
    <row r="133" spans="1:7" x14ac:dyDescent="0.6">
      <c r="G133" s="93"/>
    </row>
    <row r="134" spans="1:7" x14ac:dyDescent="0.6">
      <c r="G134" s="93"/>
    </row>
    <row r="135" spans="1:7" x14ac:dyDescent="0.6">
      <c r="G135" s="93"/>
    </row>
    <row r="136" spans="1:7" x14ac:dyDescent="0.6">
      <c r="G136" s="93"/>
    </row>
    <row r="137" spans="1:7" x14ac:dyDescent="0.6">
      <c r="G137" s="93"/>
    </row>
    <row r="138" spans="1:7" x14ac:dyDescent="0.6">
      <c r="G138" s="93"/>
    </row>
    <row r="139" spans="1:7" x14ac:dyDescent="0.6">
      <c r="G139" s="93"/>
    </row>
    <row r="140" spans="1:7" x14ac:dyDescent="0.6">
      <c r="G140" s="93"/>
    </row>
    <row r="141" spans="1:7" x14ac:dyDescent="0.6">
      <c r="G141" s="93"/>
    </row>
    <row r="142" spans="1:7" x14ac:dyDescent="0.6">
      <c r="G142" s="93"/>
    </row>
    <row r="143" spans="1:7" x14ac:dyDescent="0.6">
      <c r="G143" s="93"/>
    </row>
    <row r="144" spans="1:7" x14ac:dyDescent="0.6">
      <c r="G144" s="93"/>
    </row>
    <row r="145" spans="7:7" x14ac:dyDescent="0.6">
      <c r="G145" s="93"/>
    </row>
    <row r="146" spans="7:7" x14ac:dyDescent="0.6">
      <c r="G146" s="93"/>
    </row>
    <row r="147" spans="7:7" x14ac:dyDescent="0.6">
      <c r="G147" s="93"/>
    </row>
    <row r="148" spans="7:7" x14ac:dyDescent="0.6">
      <c r="G148" s="93"/>
    </row>
    <row r="149" spans="7:7" x14ac:dyDescent="0.6">
      <c r="G149" s="93"/>
    </row>
    <row r="150" spans="7:7" x14ac:dyDescent="0.6">
      <c r="G150" s="93"/>
    </row>
    <row r="151" spans="7:7" x14ac:dyDescent="0.6">
      <c r="G151" s="93"/>
    </row>
    <row r="152" spans="7:7" x14ac:dyDescent="0.6">
      <c r="G152" s="93"/>
    </row>
    <row r="153" spans="7:7" x14ac:dyDescent="0.6">
      <c r="G153" s="93"/>
    </row>
    <row r="154" spans="7:7" x14ac:dyDescent="0.6">
      <c r="G154" s="93"/>
    </row>
    <row r="155" spans="7:7" x14ac:dyDescent="0.6">
      <c r="G155" s="93"/>
    </row>
    <row r="156" spans="7:7" x14ac:dyDescent="0.6">
      <c r="G156" s="93"/>
    </row>
    <row r="157" spans="7:7" x14ac:dyDescent="0.6">
      <c r="G157" s="93"/>
    </row>
    <row r="158" spans="7:7" x14ac:dyDescent="0.6">
      <c r="G158" s="93"/>
    </row>
    <row r="159" spans="7:7" x14ac:dyDescent="0.6">
      <c r="G159" s="93"/>
    </row>
    <row r="160" spans="7:7" x14ac:dyDescent="0.6">
      <c r="G160" s="93"/>
    </row>
    <row r="161" spans="7:7" x14ac:dyDescent="0.6">
      <c r="G161" s="93"/>
    </row>
    <row r="162" spans="7:7" x14ac:dyDescent="0.6">
      <c r="G162" s="93"/>
    </row>
    <row r="163" spans="7:7" x14ac:dyDescent="0.6">
      <c r="G163" s="93"/>
    </row>
    <row r="164" spans="7:7" x14ac:dyDescent="0.6">
      <c r="G164" s="93"/>
    </row>
    <row r="165" spans="7:7" x14ac:dyDescent="0.6">
      <c r="G165" s="93"/>
    </row>
    <row r="166" spans="7:7" x14ac:dyDescent="0.6">
      <c r="G166" s="93"/>
    </row>
    <row r="167" spans="7:7" x14ac:dyDescent="0.6">
      <c r="G167" s="93"/>
    </row>
    <row r="168" spans="7:7" x14ac:dyDescent="0.6">
      <c r="G168" s="93"/>
    </row>
    <row r="169" spans="7:7" x14ac:dyDescent="0.6">
      <c r="G169" s="93"/>
    </row>
    <row r="170" spans="7:7" x14ac:dyDescent="0.6">
      <c r="G170" s="93"/>
    </row>
    <row r="171" spans="7:7" x14ac:dyDescent="0.6">
      <c r="G171" s="93"/>
    </row>
    <row r="172" spans="7:7" x14ac:dyDescent="0.6">
      <c r="G172" s="93"/>
    </row>
    <row r="173" spans="7:7" x14ac:dyDescent="0.6">
      <c r="G173" s="93"/>
    </row>
    <row r="174" spans="7:7" x14ac:dyDescent="0.6">
      <c r="G174" s="93"/>
    </row>
    <row r="175" spans="7:7" x14ac:dyDescent="0.6">
      <c r="G175" s="93"/>
    </row>
    <row r="176" spans="7:7" x14ac:dyDescent="0.6">
      <c r="G176" s="93"/>
    </row>
    <row r="177" spans="7:7" x14ac:dyDescent="0.6">
      <c r="G177" s="93"/>
    </row>
    <row r="178" spans="7:7" x14ac:dyDescent="0.6">
      <c r="G178" s="93"/>
    </row>
    <row r="179" spans="7:7" x14ac:dyDescent="0.6">
      <c r="G179" s="93"/>
    </row>
    <row r="180" spans="7:7" x14ac:dyDescent="0.6">
      <c r="G180" s="93"/>
    </row>
    <row r="181" spans="7:7" x14ac:dyDescent="0.6">
      <c r="G181" s="93"/>
    </row>
    <row r="182" spans="7:7" x14ac:dyDescent="0.6">
      <c r="G182" s="93"/>
    </row>
  </sheetData>
  <pageMargins left="0.7" right="0.7" top="0.75" bottom="0.75" header="0.3" footer="0.3"/>
  <pageSetup scale="78" orientation="portrait" r:id="rId1"/>
  <headerFooter>
    <oddHeader xml:space="preserve">&amp;L&amp;"-,Bold"&amp;11Program Level Data&amp;C&amp;"-,Bold"&amp;11Table 39&amp;"+,Bold" &amp;R&amp;"-,Bold"&amp;11Graduate Admissions by Program </oddHeader>
    <oddFooter>&amp;L&amp;"-,Bold"&amp;11Office Of Institutional Research, UMass Boston</oddFooter>
  </headerFooter>
  <rowBreaks count="2" manualBreakCount="2">
    <brk id="37" max="5" man="1"/>
    <brk id="8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0"/>
  <sheetViews>
    <sheetView zoomScale="110" zoomScaleNormal="110" workbookViewId="0">
      <selection activeCell="I32" sqref="I32"/>
    </sheetView>
  </sheetViews>
  <sheetFormatPr defaultRowHeight="15.6" x14ac:dyDescent="0.6"/>
  <cols>
    <col min="1" max="1" width="33" style="1" customWidth="1"/>
    <col min="2" max="2" width="13.59765625" style="20" customWidth="1"/>
    <col min="3" max="3" width="7.34765625" style="20" customWidth="1"/>
    <col min="4" max="4" width="10.84765625" style="20" customWidth="1"/>
    <col min="5" max="5" width="8.09765625" style="20" customWidth="1"/>
    <col min="6" max="6" width="7.34765625" style="20" customWidth="1"/>
  </cols>
  <sheetData>
    <row r="1" spans="1:6" ht="18.3" x14ac:dyDescent="0.7">
      <c r="A1" s="22" t="s">
        <v>291</v>
      </c>
    </row>
    <row r="2" spans="1:6" ht="31.5" thickBot="1" x14ac:dyDescent="0.65">
      <c r="A2" s="77"/>
      <c r="B2" s="78" t="s">
        <v>179</v>
      </c>
      <c r="C2" s="79" t="s">
        <v>180</v>
      </c>
      <c r="D2" s="79" t="s">
        <v>181</v>
      </c>
      <c r="E2" s="79" t="s">
        <v>182</v>
      </c>
      <c r="F2" s="79" t="s">
        <v>183</v>
      </c>
    </row>
    <row r="3" spans="1:6" ht="17.25" customHeight="1" x14ac:dyDescent="0.6">
      <c r="A3" s="8" t="s">
        <v>184</v>
      </c>
      <c r="B3" s="11"/>
      <c r="C3" s="11"/>
      <c r="D3" s="11"/>
      <c r="E3" s="12"/>
      <c r="F3" s="11"/>
    </row>
    <row r="4" spans="1:6" x14ac:dyDescent="0.6">
      <c r="A4" s="2" t="s">
        <v>185</v>
      </c>
      <c r="B4" s="75">
        <v>30</v>
      </c>
      <c r="C4" s="75">
        <v>18</v>
      </c>
      <c r="D4" s="14">
        <f>C4/B4</f>
        <v>0.6</v>
      </c>
      <c r="E4" s="75">
        <v>10</v>
      </c>
      <c r="F4" s="14">
        <f>E4/C4</f>
        <v>0.55555555555555558</v>
      </c>
    </row>
    <row r="5" spans="1:6" x14ac:dyDescent="0.6">
      <c r="A5" s="2" t="s">
        <v>7</v>
      </c>
      <c r="B5" s="75">
        <v>276</v>
      </c>
      <c r="C5" s="75">
        <v>8</v>
      </c>
      <c r="D5" s="14">
        <f>C5/B5</f>
        <v>2.8985507246376812E-2</v>
      </c>
      <c r="E5" s="75">
        <v>7</v>
      </c>
      <c r="F5" s="14">
        <f>E5/C5</f>
        <v>0.875</v>
      </c>
    </row>
    <row r="6" spans="1:6" x14ac:dyDescent="0.6">
      <c r="A6" s="2" t="s">
        <v>8</v>
      </c>
      <c r="B6" s="75">
        <v>26</v>
      </c>
      <c r="C6" s="75">
        <v>4</v>
      </c>
      <c r="D6" s="14">
        <f t="shared" ref="D6:D71" si="0">C6/B6</f>
        <v>0.15384615384615385</v>
      </c>
      <c r="E6" s="75">
        <v>3</v>
      </c>
      <c r="F6" s="14">
        <f>E6/C6</f>
        <v>0.75</v>
      </c>
    </row>
    <row r="7" spans="1:6" x14ac:dyDescent="0.6">
      <c r="A7" s="2" t="s">
        <v>9</v>
      </c>
      <c r="B7" s="75">
        <v>18</v>
      </c>
      <c r="C7" s="75">
        <v>16</v>
      </c>
      <c r="D7" s="14">
        <f t="shared" si="0"/>
        <v>0.88888888888888884</v>
      </c>
      <c r="E7" s="75">
        <v>6</v>
      </c>
      <c r="F7" s="14">
        <f t="shared" ref="F7:F22" si="1">E7/C7</f>
        <v>0.375</v>
      </c>
    </row>
    <row r="8" spans="1:6" s="6" customFormat="1" x14ac:dyDescent="0.6">
      <c r="A8" s="23" t="s">
        <v>256</v>
      </c>
      <c r="B8" s="15">
        <v>350</v>
      </c>
      <c r="C8" s="15">
        <v>46</v>
      </c>
      <c r="D8" s="18">
        <f t="shared" si="0"/>
        <v>0.13142857142857142</v>
      </c>
      <c r="E8" s="76">
        <v>26</v>
      </c>
      <c r="F8" s="18">
        <f t="shared" si="1"/>
        <v>0.56521739130434778</v>
      </c>
    </row>
    <row r="9" spans="1:6" x14ac:dyDescent="0.6">
      <c r="A9" s="2" t="s">
        <v>11</v>
      </c>
      <c r="B9" s="75">
        <v>14</v>
      </c>
      <c r="C9" s="75">
        <v>12</v>
      </c>
      <c r="D9" s="14">
        <f>C9/B9</f>
        <v>0.8571428571428571</v>
      </c>
      <c r="E9" s="75">
        <v>6</v>
      </c>
      <c r="F9" s="14">
        <f t="shared" si="1"/>
        <v>0.5</v>
      </c>
    </row>
    <row r="10" spans="1:6" x14ac:dyDescent="0.6">
      <c r="A10" s="2" t="s">
        <v>12</v>
      </c>
      <c r="B10" s="75">
        <v>17</v>
      </c>
      <c r="C10" s="75">
        <v>11</v>
      </c>
      <c r="D10" s="14">
        <f t="shared" si="0"/>
        <v>0.6470588235294118</v>
      </c>
      <c r="E10" s="75">
        <v>4</v>
      </c>
      <c r="F10" s="14">
        <f t="shared" si="1"/>
        <v>0.36363636363636365</v>
      </c>
    </row>
    <row r="11" spans="1:6" x14ac:dyDescent="0.6">
      <c r="A11" s="2" t="s">
        <v>13</v>
      </c>
      <c r="B11" s="75">
        <v>46</v>
      </c>
      <c r="C11" s="75">
        <v>46</v>
      </c>
      <c r="D11" s="14">
        <f t="shared" si="0"/>
        <v>1</v>
      </c>
      <c r="E11" s="75">
        <v>33</v>
      </c>
      <c r="F11" s="14">
        <f t="shared" si="1"/>
        <v>0.71739130434782605</v>
      </c>
    </row>
    <row r="12" spans="1:6" x14ac:dyDescent="0.6">
      <c r="A12" s="2" t="s">
        <v>14</v>
      </c>
      <c r="B12" s="75">
        <v>18</v>
      </c>
      <c r="C12" s="75">
        <v>14</v>
      </c>
      <c r="D12" s="14">
        <f t="shared" si="0"/>
        <v>0.77777777777777779</v>
      </c>
      <c r="E12" s="75">
        <v>7</v>
      </c>
      <c r="F12" s="14">
        <f t="shared" si="1"/>
        <v>0.5</v>
      </c>
    </row>
    <row r="13" spans="1:6" x14ac:dyDescent="0.6">
      <c r="A13" s="2" t="s">
        <v>15</v>
      </c>
      <c r="B13" s="75">
        <v>73</v>
      </c>
      <c r="C13" s="75">
        <v>23</v>
      </c>
      <c r="D13" s="14">
        <f t="shared" si="0"/>
        <v>0.31506849315068491</v>
      </c>
      <c r="E13" s="75">
        <v>8</v>
      </c>
      <c r="F13" s="14">
        <f t="shared" si="1"/>
        <v>0.34782608695652173</v>
      </c>
    </row>
    <row r="14" spans="1:6" x14ac:dyDescent="0.6">
      <c r="A14" s="2" t="s">
        <v>16</v>
      </c>
      <c r="B14" s="75">
        <v>29</v>
      </c>
      <c r="C14" s="75">
        <v>28</v>
      </c>
      <c r="D14" s="14">
        <f t="shared" si="0"/>
        <v>0.96551724137931039</v>
      </c>
      <c r="E14" s="75">
        <v>17</v>
      </c>
      <c r="F14" s="14">
        <f t="shared" si="1"/>
        <v>0.6071428571428571</v>
      </c>
    </row>
    <row r="15" spans="1:6" x14ac:dyDescent="0.6">
      <c r="A15" s="2" t="s">
        <v>17</v>
      </c>
      <c r="B15" s="75">
        <v>18</v>
      </c>
      <c r="C15" s="75">
        <v>15</v>
      </c>
      <c r="D15" s="14">
        <f t="shared" si="0"/>
        <v>0.83333333333333337</v>
      </c>
      <c r="E15" s="75">
        <v>10</v>
      </c>
      <c r="F15" s="14">
        <f t="shared" si="1"/>
        <v>0.66666666666666663</v>
      </c>
    </row>
    <row r="16" spans="1:6" x14ac:dyDescent="0.6">
      <c r="A16" s="2" t="s">
        <v>18</v>
      </c>
      <c r="B16" s="75">
        <v>55</v>
      </c>
      <c r="C16" s="75">
        <v>50</v>
      </c>
      <c r="D16" s="14">
        <f t="shared" si="0"/>
        <v>0.90909090909090906</v>
      </c>
      <c r="E16" s="75">
        <v>29</v>
      </c>
      <c r="F16" s="14">
        <f t="shared" si="1"/>
        <v>0.57999999999999996</v>
      </c>
    </row>
    <row r="17" spans="1:6" x14ac:dyDescent="0.6">
      <c r="A17" s="2" t="s">
        <v>23</v>
      </c>
      <c r="B17" s="75">
        <v>9</v>
      </c>
      <c r="C17" s="75">
        <v>9</v>
      </c>
      <c r="D17" s="14">
        <f t="shared" si="0"/>
        <v>1</v>
      </c>
      <c r="E17" s="75">
        <v>5</v>
      </c>
      <c r="F17" s="14">
        <f t="shared" si="1"/>
        <v>0.55555555555555558</v>
      </c>
    </row>
    <row r="18" spans="1:6" x14ac:dyDescent="0.6">
      <c r="A18" s="2" t="s">
        <v>292</v>
      </c>
      <c r="B18" s="75">
        <v>10</v>
      </c>
      <c r="C18" s="75">
        <v>7</v>
      </c>
      <c r="D18" s="14">
        <f t="shared" si="0"/>
        <v>0.7</v>
      </c>
      <c r="E18" s="75">
        <v>7</v>
      </c>
      <c r="F18" s="14">
        <f t="shared" si="1"/>
        <v>1</v>
      </c>
    </row>
    <row r="19" spans="1:6" s="6" customFormat="1" x14ac:dyDescent="0.6">
      <c r="A19" s="23" t="s">
        <v>188</v>
      </c>
      <c r="B19" s="15">
        <v>289</v>
      </c>
      <c r="C19" s="15">
        <v>215</v>
      </c>
      <c r="D19" s="18">
        <f t="shared" si="0"/>
        <v>0.74394463667820065</v>
      </c>
      <c r="E19" s="15">
        <v>126</v>
      </c>
      <c r="F19" s="18">
        <f t="shared" si="1"/>
        <v>0.586046511627907</v>
      </c>
    </row>
    <row r="20" spans="1:6" x14ac:dyDescent="0.6">
      <c r="A20" s="2" t="s">
        <v>28</v>
      </c>
      <c r="B20" s="13">
        <v>0</v>
      </c>
      <c r="C20" s="13">
        <v>0</v>
      </c>
      <c r="D20" s="14" t="e">
        <f t="shared" si="0"/>
        <v>#DIV/0!</v>
      </c>
      <c r="E20" s="13">
        <v>0</v>
      </c>
      <c r="F20" s="14" t="e">
        <f t="shared" si="1"/>
        <v>#DIV/0!</v>
      </c>
    </row>
    <row r="21" spans="1:6" x14ac:dyDescent="0.6">
      <c r="A21" s="2" t="s">
        <v>29</v>
      </c>
      <c r="B21" s="13">
        <v>2</v>
      </c>
      <c r="C21" s="13">
        <v>2</v>
      </c>
      <c r="D21" s="14">
        <f t="shared" si="0"/>
        <v>1</v>
      </c>
      <c r="E21" s="13">
        <v>1</v>
      </c>
      <c r="F21" s="14">
        <f t="shared" si="1"/>
        <v>0.5</v>
      </c>
    </row>
    <row r="22" spans="1:6" x14ac:dyDescent="0.6">
      <c r="A22" s="2" t="s">
        <v>257</v>
      </c>
      <c r="B22" s="13">
        <v>0</v>
      </c>
      <c r="C22" s="13">
        <v>0</v>
      </c>
      <c r="D22" s="14" t="e">
        <f t="shared" si="0"/>
        <v>#DIV/0!</v>
      </c>
      <c r="E22" s="13">
        <v>0</v>
      </c>
      <c r="F22" s="14" t="e">
        <f t="shared" si="1"/>
        <v>#DIV/0!</v>
      </c>
    </row>
    <row r="23" spans="1:6" x14ac:dyDescent="0.6">
      <c r="A23" s="2" t="s">
        <v>30</v>
      </c>
      <c r="B23" s="13">
        <v>0</v>
      </c>
      <c r="C23" s="13">
        <v>0</v>
      </c>
      <c r="D23" s="14">
        <v>0</v>
      </c>
      <c r="E23" s="13">
        <v>0</v>
      </c>
      <c r="F23" s="14">
        <v>0</v>
      </c>
    </row>
    <row r="24" spans="1:6" s="6" customFormat="1" x14ac:dyDescent="0.6">
      <c r="A24" s="23" t="s">
        <v>32</v>
      </c>
      <c r="B24" s="15">
        <v>2</v>
      </c>
      <c r="C24" s="15">
        <v>2</v>
      </c>
      <c r="D24" s="18">
        <f t="shared" si="0"/>
        <v>1</v>
      </c>
      <c r="E24" s="15">
        <v>1</v>
      </c>
      <c r="F24" s="18">
        <f>E24/C24</f>
        <v>0.5</v>
      </c>
    </row>
    <row r="25" spans="1:6" x14ac:dyDescent="0.6">
      <c r="A25" s="4" t="s">
        <v>33</v>
      </c>
      <c r="B25" s="17">
        <f>B8+B19+B24</f>
        <v>641</v>
      </c>
      <c r="C25" s="17">
        <f>C8+C19+C24</f>
        <v>263</v>
      </c>
      <c r="D25" s="19">
        <f t="shared" si="0"/>
        <v>0.41029641185647425</v>
      </c>
      <c r="E25" s="17">
        <f>E8+E19+E24</f>
        <v>153</v>
      </c>
      <c r="F25" s="19">
        <f>E25/C25</f>
        <v>0.58174904942965777</v>
      </c>
    </row>
    <row r="26" spans="1:6" x14ac:dyDescent="0.6">
      <c r="A26" s="10" t="s">
        <v>192</v>
      </c>
      <c r="B26" s="13"/>
      <c r="C26" s="13"/>
      <c r="D26" s="14"/>
      <c r="E26" s="13"/>
      <c r="F26" s="14"/>
    </row>
    <row r="27" spans="1:6" x14ac:dyDescent="0.6">
      <c r="A27" s="2" t="s">
        <v>35</v>
      </c>
      <c r="B27" s="75">
        <v>30</v>
      </c>
      <c r="C27" s="75">
        <v>8</v>
      </c>
      <c r="D27" s="14">
        <f t="shared" si="0"/>
        <v>0.26666666666666666</v>
      </c>
      <c r="E27" s="75">
        <v>4</v>
      </c>
      <c r="F27" s="14">
        <f t="shared" ref="F27:F41" si="2">E27/C27</f>
        <v>0.5</v>
      </c>
    </row>
    <row r="28" spans="1:6" x14ac:dyDescent="0.6">
      <c r="A28" s="2" t="s">
        <v>38</v>
      </c>
      <c r="B28" s="75">
        <v>6</v>
      </c>
      <c r="C28" s="75">
        <v>0</v>
      </c>
      <c r="D28" s="14">
        <f t="shared" si="0"/>
        <v>0</v>
      </c>
      <c r="E28" s="75">
        <v>0</v>
      </c>
      <c r="F28" s="14" t="e">
        <f t="shared" si="2"/>
        <v>#DIV/0!</v>
      </c>
    </row>
    <row r="29" spans="1:6" x14ac:dyDescent="0.6">
      <c r="A29" s="2" t="s">
        <v>39</v>
      </c>
      <c r="B29" s="75">
        <v>35</v>
      </c>
      <c r="C29" s="75">
        <v>25</v>
      </c>
      <c r="D29" s="14">
        <f t="shared" si="0"/>
        <v>0.7142857142857143</v>
      </c>
      <c r="E29" s="75">
        <v>11</v>
      </c>
      <c r="F29" s="14">
        <f t="shared" si="2"/>
        <v>0.44</v>
      </c>
    </row>
    <row r="30" spans="1:6" x14ac:dyDescent="0.6">
      <c r="A30" s="2" t="s">
        <v>195</v>
      </c>
      <c r="B30" s="75">
        <v>9</v>
      </c>
      <c r="C30" s="75">
        <v>2</v>
      </c>
      <c r="D30" s="14">
        <f t="shared" si="0"/>
        <v>0.22222222222222221</v>
      </c>
      <c r="E30" s="75">
        <v>2</v>
      </c>
      <c r="F30" s="14">
        <f t="shared" si="2"/>
        <v>1</v>
      </c>
    </row>
    <row r="31" spans="1:6" x14ac:dyDescent="0.6">
      <c r="A31" s="2" t="s">
        <v>45</v>
      </c>
      <c r="B31" s="75">
        <v>15</v>
      </c>
      <c r="C31" s="75">
        <v>5</v>
      </c>
      <c r="D31" s="14">
        <f t="shared" si="0"/>
        <v>0.33333333333333331</v>
      </c>
      <c r="E31" s="75">
        <v>4</v>
      </c>
      <c r="F31" s="14">
        <f t="shared" si="2"/>
        <v>0.8</v>
      </c>
    </row>
    <row r="32" spans="1:6" x14ac:dyDescent="0.6">
      <c r="A32" s="2" t="s">
        <v>196</v>
      </c>
      <c r="B32" s="75">
        <v>8</v>
      </c>
      <c r="C32" s="75">
        <v>5</v>
      </c>
      <c r="D32" s="14">
        <f t="shared" si="0"/>
        <v>0.625</v>
      </c>
      <c r="E32" s="75">
        <v>2</v>
      </c>
      <c r="F32" s="14">
        <f t="shared" si="2"/>
        <v>0.4</v>
      </c>
    </row>
    <row r="33" spans="1:6" s="6" customFormat="1" x14ac:dyDescent="0.6">
      <c r="A33" s="23" t="s">
        <v>256</v>
      </c>
      <c r="B33" s="15">
        <f>SUM(B27:B32)</f>
        <v>103</v>
      </c>
      <c r="C33" s="15">
        <f>SUM(C27:C32)</f>
        <v>45</v>
      </c>
      <c r="D33" s="18">
        <f t="shared" si="0"/>
        <v>0.43689320388349512</v>
      </c>
      <c r="E33" s="15">
        <f>SUM(E27:E32)</f>
        <v>23</v>
      </c>
      <c r="F33" s="18">
        <f t="shared" si="2"/>
        <v>0.51111111111111107</v>
      </c>
    </row>
    <row r="34" spans="1:6" x14ac:dyDescent="0.6">
      <c r="A34" s="2" t="s">
        <v>50</v>
      </c>
      <c r="B34" s="75">
        <v>19</v>
      </c>
      <c r="C34" s="75">
        <v>15</v>
      </c>
      <c r="D34" s="14">
        <f t="shared" si="0"/>
        <v>0.78947368421052633</v>
      </c>
      <c r="E34" s="75">
        <v>11</v>
      </c>
      <c r="F34" s="14">
        <f t="shared" si="2"/>
        <v>0.73333333333333328</v>
      </c>
    </row>
    <row r="35" spans="1:6" x14ac:dyDescent="0.6">
      <c r="A35" s="2" t="s">
        <v>51</v>
      </c>
      <c r="B35" s="75">
        <v>21</v>
      </c>
      <c r="C35" s="75">
        <v>4</v>
      </c>
      <c r="D35" s="14">
        <f t="shared" si="0"/>
        <v>0.19047619047619047</v>
      </c>
      <c r="E35" s="75">
        <v>2</v>
      </c>
      <c r="F35" s="14">
        <f t="shared" si="2"/>
        <v>0.5</v>
      </c>
    </row>
    <row r="36" spans="1:6" x14ac:dyDescent="0.6">
      <c r="A36" s="2" t="s">
        <v>52</v>
      </c>
      <c r="B36" s="75">
        <v>16</v>
      </c>
      <c r="C36" s="75">
        <v>1</v>
      </c>
      <c r="D36" s="14">
        <f t="shared" si="0"/>
        <v>6.25E-2</v>
      </c>
      <c r="E36" s="75">
        <v>0</v>
      </c>
      <c r="F36" s="14">
        <f t="shared" si="2"/>
        <v>0</v>
      </c>
    </row>
    <row r="37" spans="1:6" x14ac:dyDescent="0.6">
      <c r="A37" s="2" t="s">
        <v>53</v>
      </c>
      <c r="B37" s="75">
        <v>10</v>
      </c>
      <c r="C37" s="75">
        <v>6</v>
      </c>
      <c r="D37" s="14">
        <f t="shared" si="0"/>
        <v>0.6</v>
      </c>
      <c r="E37" s="75">
        <v>4</v>
      </c>
      <c r="F37" s="14">
        <f t="shared" si="2"/>
        <v>0.66666666666666663</v>
      </c>
    </row>
    <row r="38" spans="1:6" x14ac:dyDescent="0.6">
      <c r="A38" s="2" t="s">
        <v>54</v>
      </c>
      <c r="B38" s="75">
        <v>99</v>
      </c>
      <c r="C38" s="75">
        <v>63</v>
      </c>
      <c r="D38" s="14">
        <f t="shared" si="0"/>
        <v>0.63636363636363635</v>
      </c>
      <c r="E38" s="75">
        <v>20</v>
      </c>
      <c r="F38" s="14">
        <f t="shared" si="2"/>
        <v>0.31746031746031744</v>
      </c>
    </row>
    <row r="39" spans="1:6" s="6" customFormat="1" x14ac:dyDescent="0.6">
      <c r="A39" s="23" t="s">
        <v>188</v>
      </c>
      <c r="B39" s="15">
        <f>SUM(B34:B38)</f>
        <v>165</v>
      </c>
      <c r="C39" s="15">
        <f>SUM(C34:C38)</f>
        <v>89</v>
      </c>
      <c r="D39" s="18">
        <f t="shared" si="0"/>
        <v>0.53939393939393943</v>
      </c>
      <c r="E39" s="15">
        <f>SUM(E34:E38)</f>
        <v>37</v>
      </c>
      <c r="F39" s="18">
        <f t="shared" si="2"/>
        <v>0.4157303370786517</v>
      </c>
    </row>
    <row r="40" spans="1:6" x14ac:dyDescent="0.6">
      <c r="A40" s="2" t="s">
        <v>59</v>
      </c>
      <c r="B40" s="13">
        <v>0</v>
      </c>
      <c r="C40" s="13">
        <v>0</v>
      </c>
      <c r="D40" s="14" t="e">
        <f t="shared" si="0"/>
        <v>#DIV/0!</v>
      </c>
      <c r="E40" s="13">
        <v>0</v>
      </c>
      <c r="F40" s="14" t="e">
        <f t="shared" si="2"/>
        <v>#DIV/0!</v>
      </c>
    </row>
    <row r="41" spans="1:6" x14ac:dyDescent="0.6">
      <c r="A41" s="23" t="s">
        <v>32</v>
      </c>
      <c r="B41" s="15">
        <v>0</v>
      </c>
      <c r="C41" s="15">
        <v>0</v>
      </c>
      <c r="D41" s="18" t="e">
        <f t="shared" si="0"/>
        <v>#DIV/0!</v>
      </c>
      <c r="E41" s="15">
        <v>0</v>
      </c>
      <c r="F41" s="18" t="e">
        <f t="shared" si="2"/>
        <v>#DIV/0!</v>
      </c>
    </row>
    <row r="42" spans="1:6" x14ac:dyDescent="0.6">
      <c r="A42" s="4" t="s">
        <v>60</v>
      </c>
      <c r="B42" s="17">
        <f>B33+B39+B41</f>
        <v>268</v>
      </c>
      <c r="C42" s="17">
        <f>C33+C39+C41</f>
        <v>134</v>
      </c>
      <c r="D42" s="19">
        <f t="shared" si="0"/>
        <v>0.5</v>
      </c>
      <c r="E42" s="17">
        <f>E33+E39+E41</f>
        <v>60</v>
      </c>
      <c r="F42" s="19">
        <f>E42/C42</f>
        <v>0.44776119402985076</v>
      </c>
    </row>
    <row r="43" spans="1:6" x14ac:dyDescent="0.6">
      <c r="A43" s="10" t="s">
        <v>199</v>
      </c>
      <c r="B43" s="13"/>
      <c r="C43" s="13"/>
      <c r="D43" s="14"/>
      <c r="E43" s="13"/>
      <c r="F43" s="14"/>
    </row>
    <row r="44" spans="1:6" x14ac:dyDescent="0.6">
      <c r="A44" s="2" t="s">
        <v>62</v>
      </c>
      <c r="B44" s="13">
        <v>36</v>
      </c>
      <c r="C44" s="13">
        <v>11</v>
      </c>
      <c r="D44" s="14">
        <f t="shared" si="0"/>
        <v>0.30555555555555558</v>
      </c>
      <c r="E44" s="13">
        <v>9</v>
      </c>
      <c r="F44" s="14">
        <f t="shared" ref="F44:F54" si="3">E44/C44</f>
        <v>0.81818181818181823</v>
      </c>
    </row>
    <row r="45" spans="1:6" x14ac:dyDescent="0.6">
      <c r="A45" s="23" t="s">
        <v>256</v>
      </c>
      <c r="B45" s="15">
        <v>36</v>
      </c>
      <c r="C45" s="15">
        <v>11</v>
      </c>
      <c r="D45" s="18">
        <f t="shared" si="0"/>
        <v>0.30555555555555558</v>
      </c>
      <c r="E45" s="15">
        <v>9</v>
      </c>
      <c r="F45" s="18">
        <f t="shared" si="3"/>
        <v>0.81818181818181823</v>
      </c>
    </row>
    <row r="46" spans="1:6" x14ac:dyDescent="0.6">
      <c r="A46" s="2" t="s">
        <v>66</v>
      </c>
      <c r="B46" s="75">
        <v>31</v>
      </c>
      <c r="C46" s="75">
        <v>28</v>
      </c>
      <c r="D46" s="14">
        <f t="shared" si="0"/>
        <v>0.90322580645161288</v>
      </c>
      <c r="E46" s="13">
        <v>21</v>
      </c>
      <c r="F46" s="14">
        <f t="shared" si="3"/>
        <v>0.75</v>
      </c>
    </row>
    <row r="47" spans="1:6" x14ac:dyDescent="0.6">
      <c r="A47" s="2" t="s">
        <v>67</v>
      </c>
      <c r="B47" s="75">
        <v>161</v>
      </c>
      <c r="C47" s="75">
        <v>120</v>
      </c>
      <c r="D47" s="14">
        <f t="shared" si="0"/>
        <v>0.74534161490683226</v>
      </c>
      <c r="E47" s="13">
        <v>87</v>
      </c>
      <c r="F47" s="14">
        <f t="shared" si="3"/>
        <v>0.72499999999999998</v>
      </c>
    </row>
    <row r="48" spans="1:6" x14ac:dyDescent="0.6">
      <c r="A48" s="2" t="s">
        <v>202</v>
      </c>
      <c r="B48" s="75">
        <v>38</v>
      </c>
      <c r="C48" s="75">
        <v>34</v>
      </c>
      <c r="D48" s="14">
        <f t="shared" si="0"/>
        <v>0.89473684210526316</v>
      </c>
      <c r="E48" s="13">
        <v>20</v>
      </c>
      <c r="F48" s="14">
        <f t="shared" si="3"/>
        <v>0.58823529411764708</v>
      </c>
    </row>
    <row r="49" spans="1:6" x14ac:dyDescent="0.6">
      <c r="A49" s="2" t="s">
        <v>68</v>
      </c>
      <c r="B49" s="75">
        <v>40</v>
      </c>
      <c r="C49" s="75">
        <v>29</v>
      </c>
      <c r="D49" s="14">
        <f t="shared" si="0"/>
        <v>0.72499999999999998</v>
      </c>
      <c r="E49" s="13">
        <v>19</v>
      </c>
      <c r="F49" s="14">
        <f t="shared" si="3"/>
        <v>0.65517241379310343</v>
      </c>
    </row>
    <row r="50" spans="1:6" x14ac:dyDescent="0.6">
      <c r="A50" s="2" t="s">
        <v>69</v>
      </c>
      <c r="B50" s="75">
        <v>25</v>
      </c>
      <c r="C50" s="75">
        <v>16</v>
      </c>
      <c r="D50" s="14">
        <f t="shared" si="0"/>
        <v>0.64</v>
      </c>
      <c r="E50" s="13">
        <v>7</v>
      </c>
      <c r="F50" s="14">
        <f t="shared" si="3"/>
        <v>0.4375</v>
      </c>
    </row>
    <row r="51" spans="1:6" x14ac:dyDescent="0.6">
      <c r="A51" s="2" t="s">
        <v>70</v>
      </c>
      <c r="B51" s="13">
        <v>0</v>
      </c>
      <c r="C51" s="13">
        <v>0</v>
      </c>
      <c r="D51" s="14" t="e">
        <f t="shared" si="0"/>
        <v>#DIV/0!</v>
      </c>
      <c r="E51" s="13">
        <v>1</v>
      </c>
      <c r="F51" s="14" t="e">
        <f t="shared" si="3"/>
        <v>#DIV/0!</v>
      </c>
    </row>
    <row r="52" spans="1:6" x14ac:dyDescent="0.6">
      <c r="A52" s="23" t="s">
        <v>188</v>
      </c>
      <c r="B52" s="15">
        <v>295</v>
      </c>
      <c r="C52" s="15">
        <v>227</v>
      </c>
      <c r="D52" s="18">
        <f t="shared" si="0"/>
        <v>0.76949152542372878</v>
      </c>
      <c r="E52" s="15">
        <v>154</v>
      </c>
      <c r="F52" s="18">
        <f t="shared" si="3"/>
        <v>0.67841409691629961</v>
      </c>
    </row>
    <row r="53" spans="1:6" x14ac:dyDescent="0.6">
      <c r="A53" s="2" t="s">
        <v>204</v>
      </c>
      <c r="B53" s="13">
        <v>3</v>
      </c>
      <c r="C53" s="13">
        <v>3</v>
      </c>
      <c r="D53" s="14">
        <f t="shared" si="0"/>
        <v>1</v>
      </c>
      <c r="E53" s="13">
        <v>1</v>
      </c>
      <c r="F53" s="14">
        <f t="shared" si="3"/>
        <v>0.33333333333333331</v>
      </c>
    </row>
    <row r="54" spans="1:6" x14ac:dyDescent="0.6">
      <c r="A54" s="2" t="s">
        <v>73</v>
      </c>
      <c r="B54" s="13">
        <v>4</v>
      </c>
      <c r="C54" s="13">
        <v>4</v>
      </c>
      <c r="D54" s="14">
        <f t="shared" si="0"/>
        <v>1</v>
      </c>
      <c r="E54" s="13">
        <v>2</v>
      </c>
      <c r="F54" s="14">
        <f t="shared" si="3"/>
        <v>0.5</v>
      </c>
    </row>
    <row r="55" spans="1:6" x14ac:dyDescent="0.6">
      <c r="A55" s="2" t="s">
        <v>258</v>
      </c>
      <c r="B55" s="13">
        <v>3</v>
      </c>
      <c r="C55" s="13">
        <v>3</v>
      </c>
      <c r="D55" s="14">
        <v>0</v>
      </c>
      <c r="E55" s="13">
        <v>2</v>
      </c>
      <c r="F55" s="14">
        <v>0</v>
      </c>
    </row>
    <row r="56" spans="1:6" x14ac:dyDescent="0.6">
      <c r="A56" s="2" t="s">
        <v>252</v>
      </c>
      <c r="B56" s="13">
        <v>2</v>
      </c>
      <c r="C56" s="13">
        <v>2</v>
      </c>
      <c r="D56" s="14">
        <f t="shared" si="0"/>
        <v>1</v>
      </c>
      <c r="E56" s="13">
        <v>1</v>
      </c>
      <c r="F56" s="14">
        <f>E56/C56</f>
        <v>0.5</v>
      </c>
    </row>
    <row r="57" spans="1:6" x14ac:dyDescent="0.6">
      <c r="A57" s="2" t="s">
        <v>74</v>
      </c>
      <c r="B57" s="13">
        <v>3</v>
      </c>
      <c r="C57" s="13">
        <v>3</v>
      </c>
      <c r="D57" s="14">
        <f t="shared" si="0"/>
        <v>1</v>
      </c>
      <c r="E57" s="13">
        <v>3</v>
      </c>
      <c r="F57" s="14">
        <f>E57/C57</f>
        <v>1</v>
      </c>
    </row>
    <row r="58" spans="1:6" x14ac:dyDescent="0.6">
      <c r="A58" s="23" t="s">
        <v>32</v>
      </c>
      <c r="B58" s="15">
        <v>15</v>
      </c>
      <c r="C58" s="15">
        <v>15</v>
      </c>
      <c r="D58" s="18">
        <f t="shared" si="0"/>
        <v>1</v>
      </c>
      <c r="E58" s="15">
        <v>9</v>
      </c>
      <c r="F58" s="18">
        <f>E58/C58</f>
        <v>0.6</v>
      </c>
    </row>
    <row r="59" spans="1:6" x14ac:dyDescent="0.6">
      <c r="A59" s="4" t="s">
        <v>75</v>
      </c>
      <c r="B59" s="17">
        <f>B45+B52+B58</f>
        <v>346</v>
      </c>
      <c r="C59" s="17">
        <f>C45+C52+C58</f>
        <v>253</v>
      </c>
      <c r="D59" s="19">
        <f>C59/B59</f>
        <v>0.73121387283236994</v>
      </c>
      <c r="E59" s="17">
        <f>E45+E52+E58</f>
        <v>172</v>
      </c>
      <c r="F59" s="19">
        <f>E59/C59</f>
        <v>0.67984189723320154</v>
      </c>
    </row>
    <row r="60" spans="1:6" x14ac:dyDescent="0.6">
      <c r="A60" s="10" t="s">
        <v>260</v>
      </c>
      <c r="B60" s="13"/>
      <c r="C60" s="13"/>
      <c r="D60" s="14"/>
      <c r="E60" s="13"/>
      <c r="F60" s="14"/>
    </row>
    <row r="61" spans="1:6" x14ac:dyDescent="0.6">
      <c r="A61" s="2" t="s">
        <v>77</v>
      </c>
      <c r="B61" s="13">
        <v>0</v>
      </c>
      <c r="C61" s="13">
        <v>0</v>
      </c>
      <c r="D61" s="14" t="e">
        <f t="shared" si="0"/>
        <v>#DIV/0!</v>
      </c>
      <c r="E61" s="13">
        <v>0</v>
      </c>
      <c r="F61" s="14" t="e">
        <f t="shared" ref="F61:F71" si="4">E61/C61</f>
        <v>#DIV/0!</v>
      </c>
    </row>
    <row r="62" spans="1:6" x14ac:dyDescent="0.6">
      <c r="A62" s="2" t="s">
        <v>78</v>
      </c>
      <c r="B62" s="13">
        <v>11</v>
      </c>
      <c r="C62" s="13">
        <v>9</v>
      </c>
      <c r="D62" s="14">
        <f t="shared" si="0"/>
        <v>0.81818181818181823</v>
      </c>
      <c r="E62" s="13">
        <v>6</v>
      </c>
      <c r="F62" s="14">
        <f t="shared" si="4"/>
        <v>0.66666666666666663</v>
      </c>
    </row>
    <row r="63" spans="1:6" x14ac:dyDescent="0.6">
      <c r="A63" s="2" t="s">
        <v>83</v>
      </c>
      <c r="B63" s="13">
        <v>29</v>
      </c>
      <c r="C63" s="13">
        <v>26</v>
      </c>
      <c r="D63" s="14">
        <f t="shared" si="0"/>
        <v>0.89655172413793105</v>
      </c>
      <c r="E63" s="13">
        <v>18</v>
      </c>
      <c r="F63" s="14">
        <f t="shared" si="4"/>
        <v>0.69230769230769229</v>
      </c>
    </row>
    <row r="64" spans="1:6" x14ac:dyDescent="0.6">
      <c r="A64" s="23" t="s">
        <v>256</v>
      </c>
      <c r="B64" s="15">
        <v>40</v>
      </c>
      <c r="C64" s="15">
        <v>35</v>
      </c>
      <c r="D64" s="18">
        <f t="shared" si="0"/>
        <v>0.875</v>
      </c>
      <c r="E64" s="15">
        <v>24</v>
      </c>
      <c r="F64" s="18">
        <f t="shared" si="4"/>
        <v>0.68571428571428572</v>
      </c>
    </row>
    <row r="65" spans="1:6" x14ac:dyDescent="0.6">
      <c r="A65" s="2" t="s">
        <v>85</v>
      </c>
      <c r="B65" s="13">
        <v>19</v>
      </c>
      <c r="C65" s="13">
        <v>15</v>
      </c>
      <c r="D65" s="14">
        <f t="shared" si="0"/>
        <v>0.78947368421052633</v>
      </c>
      <c r="E65" s="13">
        <v>9</v>
      </c>
      <c r="F65" s="14">
        <f t="shared" si="4"/>
        <v>0.6</v>
      </c>
    </row>
    <row r="66" spans="1:6" x14ac:dyDescent="0.6">
      <c r="A66" s="2" t="s">
        <v>86</v>
      </c>
      <c r="B66" s="13">
        <v>73</v>
      </c>
      <c r="C66" s="13">
        <v>71</v>
      </c>
      <c r="D66" s="14">
        <f t="shared" si="0"/>
        <v>0.9726027397260274</v>
      </c>
      <c r="E66" s="13">
        <v>53</v>
      </c>
      <c r="F66" s="14">
        <f t="shared" si="4"/>
        <v>0.74647887323943662</v>
      </c>
    </row>
    <row r="67" spans="1:6" x14ac:dyDescent="0.6">
      <c r="A67" s="23" t="s">
        <v>188</v>
      </c>
      <c r="B67" s="15">
        <f>SUM(B65:B66)</f>
        <v>92</v>
      </c>
      <c r="C67" s="15">
        <f>SUM(C65:C66)</f>
        <v>86</v>
      </c>
      <c r="D67" s="18">
        <f t="shared" si="0"/>
        <v>0.93478260869565222</v>
      </c>
      <c r="E67" s="15">
        <f>SUM(E65:E66)</f>
        <v>62</v>
      </c>
      <c r="F67" s="18">
        <f t="shared" si="4"/>
        <v>0.72093023255813948</v>
      </c>
    </row>
    <row r="68" spans="1:6" x14ac:dyDescent="0.6">
      <c r="A68" s="2" t="s">
        <v>91</v>
      </c>
      <c r="B68" s="75">
        <v>71</v>
      </c>
      <c r="C68" s="75">
        <v>67</v>
      </c>
      <c r="D68" s="14">
        <f t="shared" si="0"/>
        <v>0.94366197183098588</v>
      </c>
      <c r="E68" s="13">
        <v>31</v>
      </c>
      <c r="F68" s="14">
        <f t="shared" si="4"/>
        <v>0.46268656716417911</v>
      </c>
    </row>
    <row r="69" spans="1:6" x14ac:dyDescent="0.6">
      <c r="A69" s="2" t="s">
        <v>92</v>
      </c>
      <c r="B69" s="75">
        <v>8</v>
      </c>
      <c r="C69" s="75">
        <v>6</v>
      </c>
      <c r="D69" s="14">
        <f t="shared" si="0"/>
        <v>0.75</v>
      </c>
      <c r="E69" s="13">
        <v>5</v>
      </c>
      <c r="F69" s="14">
        <f t="shared" si="4"/>
        <v>0.83333333333333337</v>
      </c>
    </row>
    <row r="70" spans="1:6" x14ac:dyDescent="0.6">
      <c r="A70" s="23" t="s">
        <v>32</v>
      </c>
      <c r="B70" s="76">
        <f>SUM(B68:B69)</f>
        <v>79</v>
      </c>
      <c r="C70" s="76">
        <f>SUM(C68:C69)</f>
        <v>73</v>
      </c>
      <c r="D70" s="18">
        <f t="shared" si="0"/>
        <v>0.92405063291139244</v>
      </c>
      <c r="E70" s="15">
        <f>SUM(E68:E69)</f>
        <v>36</v>
      </c>
      <c r="F70" s="18">
        <f t="shared" si="4"/>
        <v>0.49315068493150682</v>
      </c>
    </row>
    <row r="71" spans="1:6" x14ac:dyDescent="0.6">
      <c r="A71" s="4" t="s">
        <v>93</v>
      </c>
      <c r="B71" s="17">
        <f>B64+B67+B70</f>
        <v>211</v>
      </c>
      <c r="C71" s="17">
        <f>C64+C67+C70</f>
        <v>194</v>
      </c>
      <c r="D71" s="19">
        <f t="shared" si="0"/>
        <v>0.91943127962085303</v>
      </c>
      <c r="E71" s="17">
        <f>E64+E67+E70</f>
        <v>122</v>
      </c>
      <c r="F71" s="19">
        <f t="shared" si="4"/>
        <v>0.62886597938144329</v>
      </c>
    </row>
    <row r="72" spans="1:6" x14ac:dyDescent="0.6">
      <c r="A72" s="10" t="s">
        <v>261</v>
      </c>
      <c r="B72" s="13"/>
      <c r="C72" s="13"/>
      <c r="D72" s="14"/>
      <c r="E72" s="13"/>
      <c r="F72" s="14"/>
    </row>
    <row r="73" spans="1:6" x14ac:dyDescent="0.6">
      <c r="A73" s="2" t="s">
        <v>95</v>
      </c>
      <c r="B73" s="75">
        <v>104</v>
      </c>
      <c r="C73" s="75">
        <v>13</v>
      </c>
      <c r="D73" s="14">
        <f t="shared" ref="D73:D138" si="5">C73/B73</f>
        <v>0.125</v>
      </c>
      <c r="E73" s="75">
        <v>8</v>
      </c>
      <c r="F73" s="14">
        <f t="shared" ref="F73:F97" si="6">E73/C73</f>
        <v>0.61538461538461542</v>
      </c>
    </row>
    <row r="74" spans="1:6" x14ac:dyDescent="0.6">
      <c r="A74" s="2" t="s">
        <v>263</v>
      </c>
      <c r="B74" s="75">
        <v>7</v>
      </c>
      <c r="C74" s="75">
        <v>5</v>
      </c>
      <c r="D74" s="14">
        <f t="shared" si="5"/>
        <v>0.7142857142857143</v>
      </c>
      <c r="E74" s="75">
        <v>5</v>
      </c>
      <c r="F74" s="14">
        <f t="shared" si="6"/>
        <v>1</v>
      </c>
    </row>
    <row r="75" spans="1:6" x14ac:dyDescent="0.6">
      <c r="A75" s="2" t="s">
        <v>100</v>
      </c>
      <c r="B75" s="75">
        <v>6</v>
      </c>
      <c r="C75" s="75">
        <v>3</v>
      </c>
      <c r="D75" s="14">
        <f t="shared" si="5"/>
        <v>0.5</v>
      </c>
      <c r="E75" s="75">
        <v>3</v>
      </c>
      <c r="F75" s="14">
        <f t="shared" si="6"/>
        <v>1</v>
      </c>
    </row>
    <row r="76" spans="1:6" x14ac:dyDescent="0.6">
      <c r="A76" s="2" t="s">
        <v>101</v>
      </c>
      <c r="B76" s="75">
        <v>18</v>
      </c>
      <c r="C76" s="75">
        <v>11</v>
      </c>
      <c r="D76" s="14">
        <f t="shared" si="5"/>
        <v>0.61111111111111116</v>
      </c>
      <c r="E76" s="75">
        <v>9</v>
      </c>
      <c r="F76" s="14">
        <f t="shared" si="6"/>
        <v>0.81818181818181823</v>
      </c>
    </row>
    <row r="77" spans="1:6" x14ac:dyDescent="0.6">
      <c r="A77" s="2" t="s">
        <v>265</v>
      </c>
      <c r="B77" s="75">
        <v>7</v>
      </c>
      <c r="C77" s="75">
        <v>3</v>
      </c>
      <c r="D77" s="14">
        <f t="shared" si="5"/>
        <v>0.42857142857142855</v>
      </c>
      <c r="E77" s="75">
        <v>2</v>
      </c>
      <c r="F77" s="14">
        <f t="shared" si="6"/>
        <v>0.66666666666666663</v>
      </c>
    </row>
    <row r="78" spans="1:6" x14ac:dyDescent="0.6">
      <c r="A78" s="2" t="s">
        <v>266</v>
      </c>
      <c r="B78" s="75">
        <v>11</v>
      </c>
      <c r="C78" s="75">
        <v>3</v>
      </c>
      <c r="D78" s="14">
        <f t="shared" si="5"/>
        <v>0.27272727272727271</v>
      </c>
      <c r="E78" s="75">
        <v>1</v>
      </c>
      <c r="F78" s="14">
        <f t="shared" si="6"/>
        <v>0.33333333333333331</v>
      </c>
    </row>
    <row r="79" spans="1:6" x14ac:dyDescent="0.6">
      <c r="A79" s="23" t="s">
        <v>256</v>
      </c>
      <c r="B79" s="15">
        <f>SUM(B73:B78)</f>
        <v>153</v>
      </c>
      <c r="C79" s="15">
        <f>SUM(C73:C78)</f>
        <v>38</v>
      </c>
      <c r="D79" s="18">
        <f t="shared" si="5"/>
        <v>0.24836601307189543</v>
      </c>
      <c r="E79" s="15">
        <f>SUM(E73:E78)</f>
        <v>28</v>
      </c>
      <c r="F79" s="18">
        <f t="shared" si="6"/>
        <v>0.73684210526315785</v>
      </c>
    </row>
    <row r="80" spans="1:6" x14ac:dyDescent="0.6">
      <c r="A80" s="4" t="s">
        <v>102</v>
      </c>
      <c r="B80" s="13">
        <v>1</v>
      </c>
      <c r="C80" s="13">
        <v>1</v>
      </c>
      <c r="D80" s="14">
        <f t="shared" si="5"/>
        <v>1</v>
      </c>
      <c r="E80" s="13">
        <v>0</v>
      </c>
      <c r="F80" s="14">
        <f t="shared" si="6"/>
        <v>0</v>
      </c>
    </row>
    <row r="81" spans="1:6" x14ac:dyDescent="0.6">
      <c r="A81" s="2" t="s">
        <v>104</v>
      </c>
      <c r="B81" s="75">
        <v>9</v>
      </c>
      <c r="C81" s="75">
        <v>5</v>
      </c>
      <c r="D81" s="14">
        <f t="shared" si="5"/>
        <v>0.55555555555555558</v>
      </c>
      <c r="E81" s="75">
        <v>3</v>
      </c>
      <c r="F81" s="14">
        <f t="shared" si="6"/>
        <v>0.6</v>
      </c>
    </row>
    <row r="82" spans="1:6" x14ac:dyDescent="0.6">
      <c r="A82" s="2" t="s">
        <v>106</v>
      </c>
      <c r="B82" s="75">
        <v>11</v>
      </c>
      <c r="C82" s="75">
        <v>7</v>
      </c>
      <c r="D82" s="14">
        <f t="shared" si="5"/>
        <v>0.63636363636363635</v>
      </c>
      <c r="E82" s="75">
        <v>4</v>
      </c>
      <c r="F82" s="14">
        <f t="shared" si="6"/>
        <v>0.5714285714285714</v>
      </c>
    </row>
    <row r="83" spans="1:6" x14ac:dyDescent="0.6">
      <c r="A83" s="2" t="s">
        <v>107</v>
      </c>
      <c r="B83" s="75">
        <v>178</v>
      </c>
      <c r="C83" s="75">
        <v>168</v>
      </c>
      <c r="D83" s="14">
        <f t="shared" si="5"/>
        <v>0.9438202247191011</v>
      </c>
      <c r="E83" s="75">
        <v>128</v>
      </c>
      <c r="F83" s="14">
        <f t="shared" si="6"/>
        <v>0.76190476190476186</v>
      </c>
    </row>
    <row r="84" spans="1:6" x14ac:dyDescent="0.6">
      <c r="A84" s="2" t="s">
        <v>120</v>
      </c>
      <c r="B84" s="75">
        <v>102</v>
      </c>
      <c r="C84" s="75">
        <v>68</v>
      </c>
      <c r="D84" s="14">
        <f t="shared" si="5"/>
        <v>0.66666666666666663</v>
      </c>
      <c r="E84" s="75">
        <v>35</v>
      </c>
      <c r="F84" s="14">
        <f t="shared" si="6"/>
        <v>0.51470588235294112</v>
      </c>
    </row>
    <row r="85" spans="1:6" x14ac:dyDescent="0.6">
      <c r="A85" s="2" t="s">
        <v>121</v>
      </c>
      <c r="B85" s="75">
        <v>61</v>
      </c>
      <c r="C85" s="75">
        <v>51</v>
      </c>
      <c r="D85" s="14">
        <f t="shared" si="5"/>
        <v>0.83606557377049184</v>
      </c>
      <c r="E85" s="75">
        <v>32</v>
      </c>
      <c r="F85" s="14">
        <f t="shared" si="6"/>
        <v>0.62745098039215685</v>
      </c>
    </row>
    <row r="86" spans="1:6" x14ac:dyDescent="0.6">
      <c r="A86" s="2" t="s">
        <v>122</v>
      </c>
      <c r="B86" s="75">
        <v>10</v>
      </c>
      <c r="C86" s="75">
        <v>6</v>
      </c>
      <c r="D86" s="14">
        <f t="shared" si="5"/>
        <v>0.6</v>
      </c>
      <c r="E86" s="75">
        <v>3</v>
      </c>
      <c r="F86" s="14">
        <f t="shared" si="6"/>
        <v>0.5</v>
      </c>
    </row>
    <row r="87" spans="1:6" x14ac:dyDescent="0.6">
      <c r="A87" s="2" t="s">
        <v>123</v>
      </c>
      <c r="B87" s="75">
        <v>65</v>
      </c>
      <c r="C87" s="75">
        <v>31</v>
      </c>
      <c r="D87" s="14">
        <f t="shared" si="5"/>
        <v>0.47692307692307695</v>
      </c>
      <c r="E87" s="75">
        <v>6</v>
      </c>
      <c r="F87" s="14">
        <f t="shared" si="6"/>
        <v>0.19354838709677419</v>
      </c>
    </row>
    <row r="88" spans="1:6" x14ac:dyDescent="0.6">
      <c r="A88" s="2" t="s">
        <v>124</v>
      </c>
      <c r="B88" s="75">
        <v>18</v>
      </c>
      <c r="C88" s="75">
        <v>17</v>
      </c>
      <c r="D88" s="14">
        <f t="shared" si="5"/>
        <v>0.94444444444444442</v>
      </c>
      <c r="E88" s="75">
        <v>9</v>
      </c>
      <c r="F88" s="14">
        <f t="shared" si="6"/>
        <v>0.52941176470588236</v>
      </c>
    </row>
    <row r="89" spans="1:6" x14ac:dyDescent="0.6">
      <c r="A89" s="23" t="s">
        <v>188</v>
      </c>
      <c r="B89" s="15">
        <f>SUM(B80:B88)</f>
        <v>455</v>
      </c>
      <c r="C89" s="15">
        <f>SUM(C80:C88)</f>
        <v>354</v>
      </c>
      <c r="D89" s="18">
        <f t="shared" si="5"/>
        <v>0.77802197802197803</v>
      </c>
      <c r="E89" s="15">
        <f>SUM(E81:E88)</f>
        <v>220</v>
      </c>
      <c r="F89" s="18">
        <f t="shared" si="6"/>
        <v>0.62146892655367236</v>
      </c>
    </row>
    <row r="90" spans="1:6" x14ac:dyDescent="0.6">
      <c r="A90" s="2" t="s">
        <v>268</v>
      </c>
      <c r="B90" s="13">
        <v>13</v>
      </c>
      <c r="C90" s="13">
        <v>13</v>
      </c>
      <c r="D90" s="14">
        <f t="shared" si="5"/>
        <v>1</v>
      </c>
      <c r="E90" s="13">
        <v>11</v>
      </c>
      <c r="F90" s="14">
        <f t="shared" si="6"/>
        <v>0.84615384615384615</v>
      </c>
    </row>
    <row r="91" spans="1:6" x14ac:dyDescent="0.6">
      <c r="A91" s="2" t="s">
        <v>270</v>
      </c>
      <c r="B91" s="13">
        <v>0</v>
      </c>
      <c r="C91" s="13">
        <v>0</v>
      </c>
      <c r="D91" s="14" t="e">
        <f t="shared" si="5"/>
        <v>#DIV/0!</v>
      </c>
      <c r="E91" s="13">
        <v>0</v>
      </c>
      <c r="F91" s="14" t="e">
        <f t="shared" si="6"/>
        <v>#DIV/0!</v>
      </c>
    </row>
    <row r="92" spans="1:6" x14ac:dyDescent="0.6">
      <c r="A92" s="2" t="s">
        <v>132</v>
      </c>
      <c r="B92" s="13">
        <v>0</v>
      </c>
      <c r="C92" s="13">
        <v>0</v>
      </c>
      <c r="D92" s="14" t="e">
        <f t="shared" si="5"/>
        <v>#DIV/0!</v>
      </c>
      <c r="E92" s="13">
        <v>0</v>
      </c>
      <c r="F92" s="14" t="e">
        <f t="shared" si="6"/>
        <v>#DIV/0!</v>
      </c>
    </row>
    <row r="93" spans="1:6" x14ac:dyDescent="0.6">
      <c r="A93" s="2" t="s">
        <v>134</v>
      </c>
      <c r="B93" s="13">
        <v>0</v>
      </c>
      <c r="C93" s="13">
        <v>0</v>
      </c>
      <c r="D93" s="14" t="e">
        <f t="shared" si="5"/>
        <v>#DIV/0!</v>
      </c>
      <c r="E93" s="13">
        <v>0</v>
      </c>
      <c r="F93" s="14" t="e">
        <f t="shared" si="6"/>
        <v>#DIV/0!</v>
      </c>
    </row>
    <row r="94" spans="1:6" x14ac:dyDescent="0.6">
      <c r="A94" s="2" t="s">
        <v>271</v>
      </c>
      <c r="B94" s="13">
        <v>1</v>
      </c>
      <c r="C94" s="13">
        <v>1</v>
      </c>
      <c r="D94" s="14">
        <f t="shared" si="5"/>
        <v>1</v>
      </c>
      <c r="E94" s="13">
        <v>0</v>
      </c>
      <c r="F94" s="14">
        <f t="shared" si="6"/>
        <v>0</v>
      </c>
    </row>
    <row r="95" spans="1:6" x14ac:dyDescent="0.6">
      <c r="A95" s="2" t="s">
        <v>272</v>
      </c>
      <c r="B95" s="13">
        <v>1</v>
      </c>
      <c r="C95" s="13">
        <v>1</v>
      </c>
      <c r="D95" s="14">
        <f t="shared" si="5"/>
        <v>1</v>
      </c>
      <c r="E95" s="13">
        <v>0</v>
      </c>
      <c r="F95" s="14">
        <f t="shared" si="6"/>
        <v>0</v>
      </c>
    </row>
    <row r="96" spans="1:6" s="6" customFormat="1" x14ac:dyDescent="0.6">
      <c r="A96" s="23" t="s">
        <v>32</v>
      </c>
      <c r="B96" s="15">
        <f>SUM(B90:B95)</f>
        <v>15</v>
      </c>
      <c r="C96" s="15">
        <f>SUM(C90:C95)</f>
        <v>15</v>
      </c>
      <c r="D96" s="18">
        <f t="shared" si="5"/>
        <v>1</v>
      </c>
      <c r="E96" s="15">
        <f>SUM(E90:E95)</f>
        <v>11</v>
      </c>
      <c r="F96" s="18">
        <f t="shared" si="6"/>
        <v>0.73333333333333328</v>
      </c>
    </row>
    <row r="97" spans="1:6" x14ac:dyDescent="0.6">
      <c r="A97" s="4" t="s">
        <v>139</v>
      </c>
      <c r="B97" s="17">
        <f>B79+B89+B96</f>
        <v>623</v>
      </c>
      <c r="C97" s="17">
        <f>C79+C89+C96</f>
        <v>407</v>
      </c>
      <c r="D97" s="19">
        <f t="shared" si="5"/>
        <v>0.6532905296950241</v>
      </c>
      <c r="E97" s="17">
        <f>E79+E89+E96</f>
        <v>259</v>
      </c>
      <c r="F97" s="19">
        <f t="shared" si="6"/>
        <v>0.63636363636363635</v>
      </c>
    </row>
    <row r="98" spans="1:6" x14ac:dyDescent="0.6">
      <c r="A98" s="10" t="s">
        <v>276</v>
      </c>
      <c r="B98" s="13"/>
      <c r="C98" s="13"/>
      <c r="D98" s="14"/>
      <c r="E98" s="13"/>
      <c r="F98" s="14"/>
    </row>
    <row r="99" spans="1:6" x14ac:dyDescent="0.6">
      <c r="A99" s="2" t="s">
        <v>144</v>
      </c>
      <c r="B99" s="75">
        <v>12</v>
      </c>
      <c r="C99" s="75">
        <v>7</v>
      </c>
      <c r="D99" s="14">
        <f t="shared" si="5"/>
        <v>0.58333333333333337</v>
      </c>
      <c r="E99" s="75">
        <v>6</v>
      </c>
      <c r="F99" s="14">
        <f t="shared" ref="F99:F113" si="7">E99/C99</f>
        <v>0.8571428571428571</v>
      </c>
    </row>
    <row r="100" spans="1:6" x14ac:dyDescent="0.6">
      <c r="A100" s="2" t="s">
        <v>145</v>
      </c>
      <c r="B100" s="75">
        <v>23</v>
      </c>
      <c r="C100" s="75">
        <v>12</v>
      </c>
      <c r="D100" s="14">
        <f t="shared" si="5"/>
        <v>0.52173913043478259</v>
      </c>
      <c r="E100" s="75">
        <v>7</v>
      </c>
      <c r="F100" s="14">
        <f t="shared" si="7"/>
        <v>0.58333333333333337</v>
      </c>
    </row>
    <row r="101" spans="1:6" x14ac:dyDescent="0.6">
      <c r="A101" s="2" t="s">
        <v>146</v>
      </c>
      <c r="B101" s="75">
        <v>25</v>
      </c>
      <c r="C101" s="75">
        <v>15</v>
      </c>
      <c r="D101" s="14">
        <f t="shared" si="5"/>
        <v>0.6</v>
      </c>
      <c r="E101" s="75">
        <v>6</v>
      </c>
      <c r="F101" s="14">
        <f t="shared" si="7"/>
        <v>0.4</v>
      </c>
    </row>
    <row r="102" spans="1:6" x14ac:dyDescent="0.6">
      <c r="A102" s="23" t="s">
        <v>256</v>
      </c>
      <c r="B102" s="15">
        <f>SUM(B99:B101)</f>
        <v>60</v>
      </c>
      <c r="C102" s="15">
        <f>SUM(C99:C101)</f>
        <v>34</v>
      </c>
      <c r="D102" s="18">
        <f t="shared" si="5"/>
        <v>0.56666666666666665</v>
      </c>
      <c r="E102" s="15">
        <f>SUM(E99:E101)</f>
        <v>19</v>
      </c>
      <c r="F102" s="18">
        <f t="shared" si="7"/>
        <v>0.55882352941176472</v>
      </c>
    </row>
    <row r="103" spans="1:6" x14ac:dyDescent="0.6">
      <c r="A103" s="2" t="s">
        <v>147</v>
      </c>
      <c r="B103" s="75">
        <v>27</v>
      </c>
      <c r="C103" s="75">
        <v>21</v>
      </c>
      <c r="D103" s="14">
        <f t="shared" si="5"/>
        <v>0.77777777777777779</v>
      </c>
      <c r="E103" s="75">
        <v>13</v>
      </c>
      <c r="F103" s="14">
        <f t="shared" si="7"/>
        <v>0.61904761904761907</v>
      </c>
    </row>
    <row r="104" spans="1:6" x14ac:dyDescent="0.6">
      <c r="A104" s="2" t="s">
        <v>148</v>
      </c>
      <c r="B104" s="75">
        <v>14</v>
      </c>
      <c r="C104" s="75">
        <v>14</v>
      </c>
      <c r="D104" s="14">
        <f t="shared" si="5"/>
        <v>1</v>
      </c>
      <c r="E104" s="75">
        <v>9</v>
      </c>
      <c r="F104" s="14">
        <f t="shared" si="7"/>
        <v>0.6428571428571429</v>
      </c>
    </row>
    <row r="105" spans="1:6" x14ac:dyDescent="0.6">
      <c r="A105" s="2" t="s">
        <v>277</v>
      </c>
      <c r="B105" s="75">
        <v>2</v>
      </c>
      <c r="C105" s="75">
        <v>1</v>
      </c>
      <c r="D105" s="14">
        <f t="shared" si="5"/>
        <v>0.5</v>
      </c>
      <c r="E105" s="75">
        <v>1</v>
      </c>
      <c r="F105" s="14">
        <f t="shared" si="7"/>
        <v>1</v>
      </c>
    </row>
    <row r="106" spans="1:6" x14ac:dyDescent="0.6">
      <c r="A106" s="2" t="s">
        <v>278</v>
      </c>
      <c r="B106" s="75">
        <v>15</v>
      </c>
      <c r="C106" s="75">
        <v>8</v>
      </c>
      <c r="D106" s="14">
        <f t="shared" si="5"/>
        <v>0.53333333333333333</v>
      </c>
      <c r="E106" s="75">
        <v>4</v>
      </c>
      <c r="F106" s="14">
        <f t="shared" si="7"/>
        <v>0.5</v>
      </c>
    </row>
    <row r="107" spans="1:6" x14ac:dyDescent="0.6">
      <c r="A107" s="2" t="s">
        <v>218</v>
      </c>
      <c r="B107" s="75">
        <v>30</v>
      </c>
      <c r="C107" s="75">
        <v>24</v>
      </c>
      <c r="D107" s="14">
        <f t="shared" si="5"/>
        <v>0.8</v>
      </c>
      <c r="E107" s="75">
        <v>14</v>
      </c>
      <c r="F107" s="14">
        <f t="shared" si="7"/>
        <v>0.58333333333333337</v>
      </c>
    </row>
    <row r="108" spans="1:6" x14ac:dyDescent="0.6">
      <c r="A108" s="23" t="s">
        <v>188</v>
      </c>
      <c r="B108" s="15">
        <f>SUM(B103:B107)</f>
        <v>88</v>
      </c>
      <c r="C108" s="15">
        <f>SUM(C103:C107)</f>
        <v>68</v>
      </c>
      <c r="D108" s="18">
        <f t="shared" si="5"/>
        <v>0.77272727272727271</v>
      </c>
      <c r="E108" s="15">
        <f>SUM(E103:E107)</f>
        <v>41</v>
      </c>
      <c r="F108" s="18">
        <f t="shared" si="7"/>
        <v>0.6029411764705882</v>
      </c>
    </row>
    <row r="109" spans="1:6" x14ac:dyDescent="0.6">
      <c r="A109" s="2" t="s">
        <v>152</v>
      </c>
      <c r="B109" s="75">
        <v>2</v>
      </c>
      <c r="C109" s="75">
        <v>2</v>
      </c>
      <c r="D109" s="14">
        <f t="shared" si="5"/>
        <v>1</v>
      </c>
      <c r="E109" s="75">
        <v>2</v>
      </c>
      <c r="F109" s="14">
        <f t="shared" si="7"/>
        <v>1</v>
      </c>
    </row>
    <row r="110" spans="1:6" x14ac:dyDescent="0.6">
      <c r="A110" s="2" t="s">
        <v>153</v>
      </c>
      <c r="B110" s="75">
        <v>14</v>
      </c>
      <c r="C110" s="75">
        <v>14</v>
      </c>
      <c r="D110" s="14">
        <f t="shared" si="5"/>
        <v>1</v>
      </c>
      <c r="E110" s="75">
        <v>13</v>
      </c>
      <c r="F110" s="14">
        <f t="shared" si="7"/>
        <v>0.9285714285714286</v>
      </c>
    </row>
    <row r="111" spans="1:6" x14ac:dyDescent="0.6">
      <c r="A111" s="2" t="s">
        <v>154</v>
      </c>
      <c r="B111" s="75">
        <v>3</v>
      </c>
      <c r="C111" s="75">
        <v>3</v>
      </c>
      <c r="D111" s="14">
        <f t="shared" si="5"/>
        <v>1</v>
      </c>
      <c r="E111" s="75">
        <v>3</v>
      </c>
      <c r="F111" s="14">
        <f t="shared" si="7"/>
        <v>1</v>
      </c>
    </row>
    <row r="112" spans="1:6" x14ac:dyDescent="0.6">
      <c r="A112" s="23" t="s">
        <v>32</v>
      </c>
      <c r="B112" s="15">
        <f>SUM(B109:B111)</f>
        <v>19</v>
      </c>
      <c r="C112" s="15">
        <f>SUM(C109:C111)</f>
        <v>19</v>
      </c>
      <c r="D112" s="18">
        <f t="shared" si="5"/>
        <v>1</v>
      </c>
      <c r="E112" s="15">
        <f>SUM(E109:E111)</f>
        <v>18</v>
      </c>
      <c r="F112" s="18">
        <f t="shared" si="7"/>
        <v>0.94736842105263153</v>
      </c>
    </row>
    <row r="113" spans="1:6" x14ac:dyDescent="0.6">
      <c r="A113" s="4" t="s">
        <v>155</v>
      </c>
      <c r="B113" s="17">
        <f>B102+B108+B112</f>
        <v>167</v>
      </c>
      <c r="C113" s="17">
        <f>C102+C108+C112</f>
        <v>121</v>
      </c>
      <c r="D113" s="19">
        <f t="shared" si="5"/>
        <v>0.72455089820359286</v>
      </c>
      <c r="E113" s="17">
        <f>E102+E108+E112</f>
        <v>78</v>
      </c>
      <c r="F113" s="19">
        <f t="shared" si="7"/>
        <v>0.64462809917355368</v>
      </c>
    </row>
    <row r="114" spans="1:6" x14ac:dyDescent="0.6">
      <c r="A114" s="10" t="s">
        <v>293</v>
      </c>
      <c r="B114" s="13"/>
      <c r="C114" s="13"/>
      <c r="D114" s="14"/>
      <c r="E114" s="13"/>
      <c r="F114" s="14"/>
    </row>
    <row r="115" spans="1:6" x14ac:dyDescent="0.6">
      <c r="A115" s="2" t="s">
        <v>157</v>
      </c>
      <c r="B115" s="13">
        <v>36</v>
      </c>
      <c r="C115" s="13">
        <v>19</v>
      </c>
      <c r="D115" s="14">
        <f t="shared" si="5"/>
        <v>0.52777777777777779</v>
      </c>
      <c r="E115" s="13">
        <v>12</v>
      </c>
      <c r="F115" s="14">
        <f t="shared" ref="F115:F127" si="8">E115/C115</f>
        <v>0.63157894736842102</v>
      </c>
    </row>
    <row r="116" spans="1:6" x14ac:dyDescent="0.6">
      <c r="A116" s="23" t="s">
        <v>256</v>
      </c>
      <c r="B116" s="15">
        <f>SUM(B115)</f>
        <v>36</v>
      </c>
      <c r="C116" s="15">
        <f>SUM(C115)</f>
        <v>19</v>
      </c>
      <c r="D116" s="18">
        <f t="shared" si="5"/>
        <v>0.52777777777777779</v>
      </c>
      <c r="E116" s="15">
        <f>SUM(E115)</f>
        <v>12</v>
      </c>
      <c r="F116" s="18">
        <f t="shared" si="8"/>
        <v>0.63157894736842102</v>
      </c>
    </row>
    <row r="117" spans="1:6" x14ac:dyDescent="0.6">
      <c r="A117" s="2" t="s">
        <v>158</v>
      </c>
      <c r="B117" s="13">
        <v>15</v>
      </c>
      <c r="C117" s="13">
        <v>14</v>
      </c>
      <c r="D117" s="14">
        <f t="shared" si="5"/>
        <v>0.93333333333333335</v>
      </c>
      <c r="E117" s="13">
        <v>7</v>
      </c>
      <c r="F117" s="14">
        <f t="shared" si="8"/>
        <v>0.5</v>
      </c>
    </row>
    <row r="118" spans="1:6" x14ac:dyDescent="0.6">
      <c r="A118" s="2" t="s">
        <v>159</v>
      </c>
      <c r="B118" s="13">
        <v>6</v>
      </c>
      <c r="C118" s="13">
        <v>5</v>
      </c>
      <c r="D118" s="14">
        <f t="shared" si="5"/>
        <v>0.83333333333333337</v>
      </c>
      <c r="E118" s="13">
        <v>3</v>
      </c>
      <c r="F118" s="14">
        <f t="shared" si="8"/>
        <v>0.6</v>
      </c>
    </row>
    <row r="119" spans="1:6" x14ac:dyDescent="0.6">
      <c r="A119" s="2" t="s">
        <v>160</v>
      </c>
      <c r="B119" s="13">
        <v>39</v>
      </c>
      <c r="C119" s="13">
        <v>39</v>
      </c>
      <c r="D119" s="14">
        <f t="shared" si="5"/>
        <v>1</v>
      </c>
      <c r="E119" s="13">
        <v>37</v>
      </c>
      <c r="F119" s="14">
        <f t="shared" si="8"/>
        <v>0.94871794871794868</v>
      </c>
    </row>
    <row r="120" spans="1:6" x14ac:dyDescent="0.6">
      <c r="A120" s="23" t="s">
        <v>188</v>
      </c>
      <c r="B120" s="15">
        <f>SUM(B117:B119)</f>
        <v>60</v>
      </c>
      <c r="C120" s="15">
        <f>SUM(C117:C119)</f>
        <v>58</v>
      </c>
      <c r="D120" s="18">
        <f t="shared" si="5"/>
        <v>0.96666666666666667</v>
      </c>
      <c r="E120" s="15">
        <f>SUM(E117:E119)</f>
        <v>47</v>
      </c>
      <c r="F120" s="18">
        <f t="shared" si="8"/>
        <v>0.81034482758620685</v>
      </c>
    </row>
    <row r="121" spans="1:6" x14ac:dyDescent="0.6">
      <c r="A121" s="2" t="s">
        <v>238</v>
      </c>
      <c r="B121" s="75">
        <v>4</v>
      </c>
      <c r="C121" s="75">
        <v>4</v>
      </c>
      <c r="D121" s="14">
        <f t="shared" si="5"/>
        <v>1</v>
      </c>
      <c r="E121" s="75">
        <v>4</v>
      </c>
      <c r="F121" s="14">
        <f t="shared" si="8"/>
        <v>1</v>
      </c>
    </row>
    <row r="122" spans="1:6" x14ac:dyDescent="0.6">
      <c r="A122" s="2" t="s">
        <v>164</v>
      </c>
      <c r="B122" s="75">
        <v>12</v>
      </c>
      <c r="C122" s="75">
        <v>8</v>
      </c>
      <c r="D122" s="14">
        <f t="shared" si="5"/>
        <v>0.66666666666666663</v>
      </c>
      <c r="E122" s="75">
        <v>6</v>
      </c>
      <c r="F122" s="14">
        <f t="shared" si="8"/>
        <v>0.75</v>
      </c>
    </row>
    <row r="123" spans="1:6" x14ac:dyDescent="0.6">
      <c r="A123" s="2" t="s">
        <v>275</v>
      </c>
      <c r="B123" s="75">
        <v>2</v>
      </c>
      <c r="C123" s="75">
        <v>2</v>
      </c>
      <c r="D123" s="14">
        <f t="shared" si="5"/>
        <v>1</v>
      </c>
      <c r="E123" s="75">
        <v>0</v>
      </c>
      <c r="F123" s="14">
        <f t="shared" si="8"/>
        <v>0</v>
      </c>
    </row>
    <row r="124" spans="1:6" x14ac:dyDescent="0.6">
      <c r="A124" s="2" t="s">
        <v>244</v>
      </c>
      <c r="B124" s="75">
        <v>25</v>
      </c>
      <c r="C124" s="75">
        <v>19</v>
      </c>
      <c r="D124" s="14">
        <f t="shared" si="5"/>
        <v>0.76</v>
      </c>
      <c r="E124" s="75">
        <v>18</v>
      </c>
      <c r="F124" s="14">
        <f t="shared" si="8"/>
        <v>0.94736842105263153</v>
      </c>
    </row>
    <row r="125" spans="1:6" x14ac:dyDescent="0.6">
      <c r="A125" s="2" t="s">
        <v>163</v>
      </c>
      <c r="B125" s="75">
        <v>2</v>
      </c>
      <c r="C125" s="75">
        <v>2</v>
      </c>
      <c r="D125" s="14">
        <f t="shared" si="5"/>
        <v>1</v>
      </c>
      <c r="E125" s="75">
        <v>1</v>
      </c>
      <c r="F125" s="14">
        <f t="shared" si="8"/>
        <v>0.5</v>
      </c>
    </row>
    <row r="126" spans="1:6" x14ac:dyDescent="0.6">
      <c r="A126" s="23" t="s">
        <v>32</v>
      </c>
      <c r="B126" s="15">
        <f>SUM(B121:B125)</f>
        <v>45</v>
      </c>
      <c r="C126" s="15">
        <f>SUM(C121:C125)</f>
        <v>35</v>
      </c>
      <c r="D126" s="18">
        <f t="shared" si="5"/>
        <v>0.77777777777777779</v>
      </c>
      <c r="E126" s="15">
        <f>SUM(E121:E125)</f>
        <v>29</v>
      </c>
      <c r="F126" s="18">
        <f t="shared" si="8"/>
        <v>0.82857142857142863</v>
      </c>
    </row>
    <row r="127" spans="1:6" x14ac:dyDescent="0.6">
      <c r="A127" s="4" t="s">
        <v>165</v>
      </c>
      <c r="B127" s="17">
        <f>B116+B120+B126</f>
        <v>141</v>
      </c>
      <c r="C127" s="17">
        <f>C116+C120+C126</f>
        <v>112</v>
      </c>
      <c r="D127" s="19">
        <f t="shared" si="5"/>
        <v>0.79432624113475181</v>
      </c>
      <c r="E127" s="17">
        <f>E116+E120+E126</f>
        <v>88</v>
      </c>
      <c r="F127" s="19">
        <f t="shared" si="8"/>
        <v>0.7857142857142857</v>
      </c>
    </row>
    <row r="128" spans="1:6" x14ac:dyDescent="0.6">
      <c r="A128" s="10" t="s">
        <v>294</v>
      </c>
      <c r="B128" s="13"/>
      <c r="C128" s="13"/>
      <c r="D128" s="14"/>
      <c r="E128" s="13"/>
      <c r="F128" s="14"/>
    </row>
    <row r="129" spans="1:6" x14ac:dyDescent="0.6">
      <c r="A129" s="2" t="s">
        <v>167</v>
      </c>
      <c r="B129" s="13">
        <v>10</v>
      </c>
      <c r="C129" s="13">
        <v>9</v>
      </c>
      <c r="D129" s="14">
        <f t="shared" si="5"/>
        <v>0.9</v>
      </c>
      <c r="E129" s="13">
        <v>5</v>
      </c>
      <c r="F129" s="14">
        <f t="shared" ref="F129:F138" si="9">E129/C129</f>
        <v>0.55555555555555558</v>
      </c>
    </row>
    <row r="130" spans="1:6" x14ac:dyDescent="0.6">
      <c r="A130" s="2" t="s">
        <v>169</v>
      </c>
      <c r="B130" s="13">
        <v>14</v>
      </c>
      <c r="C130" s="13">
        <v>14</v>
      </c>
      <c r="D130" s="14">
        <f t="shared" si="5"/>
        <v>1</v>
      </c>
      <c r="E130" s="13">
        <v>10</v>
      </c>
      <c r="F130" s="14">
        <f t="shared" si="9"/>
        <v>0.7142857142857143</v>
      </c>
    </row>
    <row r="131" spans="1:6" x14ac:dyDescent="0.6">
      <c r="A131" s="23" t="s">
        <v>188</v>
      </c>
      <c r="B131" s="15">
        <f>SUM(B129:B130)</f>
        <v>24</v>
      </c>
      <c r="C131" s="15">
        <f>SUM(C129:C130)</f>
        <v>23</v>
      </c>
      <c r="D131" s="18">
        <f t="shared" si="5"/>
        <v>0.95833333333333337</v>
      </c>
      <c r="E131" s="15">
        <f>SUM(E129:E130)</f>
        <v>15</v>
      </c>
      <c r="F131" s="18">
        <f t="shared" si="9"/>
        <v>0.65217391304347827</v>
      </c>
    </row>
    <row r="132" spans="1:6" x14ac:dyDescent="0.6">
      <c r="A132" s="2" t="s">
        <v>170</v>
      </c>
      <c r="B132" s="13">
        <v>20</v>
      </c>
      <c r="C132" s="13">
        <v>20</v>
      </c>
      <c r="D132" s="14">
        <f t="shared" si="5"/>
        <v>1</v>
      </c>
      <c r="E132" s="13">
        <v>15</v>
      </c>
      <c r="F132" s="14">
        <f t="shared" si="9"/>
        <v>0.75</v>
      </c>
    </row>
    <row r="133" spans="1:6" x14ac:dyDescent="0.6">
      <c r="A133" s="2" t="s">
        <v>269</v>
      </c>
      <c r="B133" s="13">
        <v>1</v>
      </c>
      <c r="C133" s="13">
        <v>1</v>
      </c>
      <c r="D133" s="14">
        <f t="shared" si="5"/>
        <v>1</v>
      </c>
      <c r="E133" s="13">
        <v>0</v>
      </c>
      <c r="F133" s="14">
        <f t="shared" si="9"/>
        <v>0</v>
      </c>
    </row>
    <row r="134" spans="1:6" x14ac:dyDescent="0.6">
      <c r="A134" s="2" t="s">
        <v>295</v>
      </c>
      <c r="B134" s="13">
        <v>5</v>
      </c>
      <c r="C134" s="13">
        <v>5</v>
      </c>
      <c r="D134" s="14">
        <f t="shared" si="5"/>
        <v>1</v>
      </c>
      <c r="E134" s="13">
        <v>5</v>
      </c>
      <c r="F134" s="14">
        <f t="shared" si="9"/>
        <v>1</v>
      </c>
    </row>
    <row r="135" spans="1:6" x14ac:dyDescent="0.6">
      <c r="A135" s="2" t="s">
        <v>274</v>
      </c>
      <c r="B135" s="13">
        <v>3</v>
      </c>
      <c r="C135" s="13">
        <v>3</v>
      </c>
      <c r="D135" s="14">
        <f t="shared" si="5"/>
        <v>1</v>
      </c>
      <c r="E135" s="13">
        <v>3</v>
      </c>
      <c r="F135" s="14">
        <f t="shared" si="9"/>
        <v>1</v>
      </c>
    </row>
    <row r="136" spans="1:6" x14ac:dyDescent="0.6">
      <c r="A136" s="2" t="s">
        <v>172</v>
      </c>
      <c r="B136" s="13">
        <v>0</v>
      </c>
      <c r="C136" s="13">
        <v>0</v>
      </c>
      <c r="D136" s="14" t="e">
        <f t="shared" si="5"/>
        <v>#DIV/0!</v>
      </c>
      <c r="E136" s="13">
        <v>0</v>
      </c>
      <c r="F136" s="14" t="e">
        <f t="shared" si="9"/>
        <v>#DIV/0!</v>
      </c>
    </row>
    <row r="137" spans="1:6" x14ac:dyDescent="0.6">
      <c r="A137" s="23" t="s">
        <v>32</v>
      </c>
      <c r="B137" s="15">
        <f>SUM(B132:B136)</f>
        <v>29</v>
      </c>
      <c r="C137" s="15">
        <f>SUM(C132:C136)</f>
        <v>29</v>
      </c>
      <c r="D137" s="18">
        <f t="shared" si="5"/>
        <v>1</v>
      </c>
      <c r="E137" s="15">
        <f>SUM(E132:E136)</f>
        <v>23</v>
      </c>
      <c r="F137" s="18">
        <f t="shared" si="9"/>
        <v>0.7931034482758621</v>
      </c>
    </row>
    <row r="138" spans="1:6" x14ac:dyDescent="0.6">
      <c r="A138" s="4" t="s">
        <v>174</v>
      </c>
      <c r="B138" s="17">
        <f>B131+B137</f>
        <v>53</v>
      </c>
      <c r="C138" s="17">
        <f>C131+C137</f>
        <v>52</v>
      </c>
      <c r="D138" s="19">
        <f t="shared" si="5"/>
        <v>0.98113207547169812</v>
      </c>
      <c r="E138" s="17">
        <f>E131+E137</f>
        <v>38</v>
      </c>
      <c r="F138" s="19">
        <f t="shared" si="9"/>
        <v>0.73076923076923073</v>
      </c>
    </row>
    <row r="139" spans="1:6" x14ac:dyDescent="0.6">
      <c r="A139" s="10" t="s">
        <v>245</v>
      </c>
      <c r="B139" s="13"/>
      <c r="C139" s="13"/>
      <c r="D139" s="14"/>
      <c r="E139" s="13"/>
      <c r="F139" s="14"/>
    </row>
    <row r="140" spans="1:6" x14ac:dyDescent="0.6">
      <c r="A140" s="2" t="s">
        <v>46</v>
      </c>
      <c r="B140" s="13">
        <v>3</v>
      </c>
      <c r="C140" s="13">
        <v>1</v>
      </c>
      <c r="D140" s="14">
        <f t="shared" ref="D140:D148" si="10">C140/B140</f>
        <v>0.33333333333333331</v>
      </c>
      <c r="E140" s="13">
        <v>0</v>
      </c>
      <c r="F140" s="14">
        <f>E140/C140</f>
        <v>0</v>
      </c>
    </row>
    <row r="141" spans="1:6" x14ac:dyDescent="0.6">
      <c r="A141" s="2" t="s">
        <v>49</v>
      </c>
      <c r="B141" s="13">
        <v>3</v>
      </c>
      <c r="C141" s="13">
        <v>0</v>
      </c>
      <c r="D141" s="14">
        <f t="shared" si="10"/>
        <v>0</v>
      </c>
      <c r="E141" s="13">
        <v>0</v>
      </c>
      <c r="F141" s="14" t="e">
        <f>E141/C141</f>
        <v>#DIV/0!</v>
      </c>
    </row>
    <row r="142" spans="1:6" s="51" customFormat="1" ht="18.3" x14ac:dyDescent="0.7">
      <c r="A142" s="23" t="s">
        <v>256</v>
      </c>
      <c r="B142" s="15">
        <f>SUM(B140:B141)</f>
        <v>6</v>
      </c>
      <c r="C142" s="15">
        <f>SUM(C140:C141)</f>
        <v>1</v>
      </c>
      <c r="D142" s="18">
        <f t="shared" si="10"/>
        <v>0.16666666666666666</v>
      </c>
      <c r="E142" s="15">
        <f>SUM(E140:E141)</f>
        <v>0</v>
      </c>
      <c r="F142" s="18">
        <f>E142/C142</f>
        <v>0</v>
      </c>
    </row>
    <row r="143" spans="1:6" x14ac:dyDescent="0.6">
      <c r="A143" s="2" t="s">
        <v>56</v>
      </c>
      <c r="B143" s="13">
        <v>18</v>
      </c>
      <c r="C143" s="13">
        <v>12</v>
      </c>
      <c r="D143" s="14">
        <f t="shared" si="10"/>
        <v>0.66666666666666663</v>
      </c>
      <c r="E143" s="13">
        <v>10</v>
      </c>
      <c r="F143" s="14">
        <v>0</v>
      </c>
    </row>
    <row r="144" spans="1:6" x14ac:dyDescent="0.6">
      <c r="A144" s="2" t="s">
        <v>57</v>
      </c>
      <c r="B144" s="13">
        <v>2</v>
      </c>
      <c r="C144" s="13">
        <v>0</v>
      </c>
      <c r="D144" s="14">
        <f t="shared" si="10"/>
        <v>0</v>
      </c>
      <c r="E144" s="13">
        <v>0</v>
      </c>
      <c r="F144" s="14"/>
    </row>
    <row r="145" spans="1:6" x14ac:dyDescent="0.6">
      <c r="A145" s="2" t="s">
        <v>279</v>
      </c>
      <c r="B145" s="13">
        <v>10</v>
      </c>
      <c r="C145" s="13">
        <v>10</v>
      </c>
      <c r="D145" s="14">
        <f t="shared" si="10"/>
        <v>1</v>
      </c>
      <c r="E145" s="13">
        <v>4</v>
      </c>
      <c r="F145" s="14">
        <f>E145/C145</f>
        <v>0.4</v>
      </c>
    </row>
    <row r="146" spans="1:6" x14ac:dyDescent="0.6">
      <c r="A146" s="23" t="s">
        <v>188</v>
      </c>
      <c r="B146" s="15">
        <f>SUM(B143:B145)</f>
        <v>30</v>
      </c>
      <c r="C146" s="15">
        <f>SUM(C143:C145)</f>
        <v>22</v>
      </c>
      <c r="D146" s="18">
        <f t="shared" si="10"/>
        <v>0.73333333333333328</v>
      </c>
      <c r="E146" s="15">
        <f>SUM(E143:E145)</f>
        <v>14</v>
      </c>
      <c r="F146" s="18">
        <f>E146/C146</f>
        <v>0.63636363636363635</v>
      </c>
    </row>
    <row r="147" spans="1:6" x14ac:dyDescent="0.6">
      <c r="A147" s="4" t="s">
        <v>249</v>
      </c>
      <c r="B147" s="17">
        <f>B142+B146</f>
        <v>36</v>
      </c>
      <c r="C147" s="17">
        <f>C142+C146</f>
        <v>23</v>
      </c>
      <c r="D147" s="19">
        <f t="shared" si="10"/>
        <v>0.63888888888888884</v>
      </c>
      <c r="E147" s="17">
        <f>E142+E146</f>
        <v>14</v>
      </c>
      <c r="F147" s="19">
        <f>E147/C147</f>
        <v>0.60869565217391308</v>
      </c>
    </row>
    <row r="148" spans="1:6" ht="18.3" x14ac:dyDescent="0.6">
      <c r="A148" s="9" t="s">
        <v>175</v>
      </c>
      <c r="B148" s="17">
        <f>B25+B42+B59+B71+B97+B113+B127+B138+B147</f>
        <v>2486</v>
      </c>
      <c r="C148" s="17">
        <f>C25+C42+C59+C71+C97+C113+C127+C138+C147</f>
        <v>1559</v>
      </c>
      <c r="D148" s="19">
        <f t="shared" si="10"/>
        <v>0.62711182622687045</v>
      </c>
      <c r="E148" s="17">
        <f>E25+E42+E59+E71+E97+E113+E127+E138+E147</f>
        <v>984</v>
      </c>
      <c r="F148" s="19">
        <f>E148/C148</f>
        <v>0.63117382937780631</v>
      </c>
    </row>
    <row r="149" spans="1:6" x14ac:dyDescent="0.6">
      <c r="A149" s="48" t="s">
        <v>176</v>
      </c>
    </row>
    <row r="150" spans="1:6" x14ac:dyDescent="0.6">
      <c r="A150" s="49" t="s">
        <v>177</v>
      </c>
    </row>
  </sheetData>
  <pageMargins left="0.7" right="0.7" top="0.75" bottom="0.75" header="0.3" footer="0.3"/>
  <pageSetup scale="71" orientation="portrait" r:id="rId1"/>
  <headerFooter>
    <oddHeader xml:space="preserve">&amp;L&amp;"-,Bold"&amp;11Program Level Data &amp;C&amp;"-,Bold"&amp;11Table 39&amp;R&amp;"-,Bold"&amp;11Graduate Admissions by Program </oddHeader>
    <oddFooter>&amp;L&amp;"-,Bold"&amp;11Office of Institutional Research, UMass Boston</oddFooter>
  </headerFooter>
  <rowBreaks count="2" manualBreakCount="2">
    <brk id="59" max="5" man="1"/>
    <brk id="11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topLeftCell="A121" zoomScale="110" zoomScaleNormal="110" workbookViewId="0">
      <selection activeCell="B95" sqref="B95:F95"/>
    </sheetView>
  </sheetViews>
  <sheetFormatPr defaultRowHeight="15.6" x14ac:dyDescent="0.6"/>
  <cols>
    <col min="1" max="1" width="33" style="1" customWidth="1"/>
    <col min="2" max="2" width="13.59765625" style="1" customWidth="1"/>
    <col min="3" max="3" width="7.34765625" style="1" customWidth="1"/>
    <col min="4" max="4" width="10.84765625" style="1" customWidth="1"/>
    <col min="5" max="5" width="8.09765625" style="1" customWidth="1"/>
    <col min="6" max="6" width="7.34765625" style="1" customWidth="1"/>
  </cols>
  <sheetData>
    <row r="1" spans="1:6" ht="18.3" x14ac:dyDescent="0.7">
      <c r="A1" s="22" t="s">
        <v>296</v>
      </c>
    </row>
    <row r="2" spans="1:6" ht="31.5" thickBot="1" x14ac:dyDescent="0.65">
      <c r="A2" s="77"/>
      <c r="B2" s="78" t="s">
        <v>179</v>
      </c>
      <c r="C2" s="79" t="s">
        <v>180</v>
      </c>
      <c r="D2" s="79" t="s">
        <v>181</v>
      </c>
      <c r="E2" s="79" t="s">
        <v>182</v>
      </c>
      <c r="F2" s="79" t="s">
        <v>183</v>
      </c>
    </row>
    <row r="3" spans="1:6" ht="17.25" customHeight="1" x14ac:dyDescent="0.6">
      <c r="A3" s="8" t="s">
        <v>184</v>
      </c>
      <c r="B3" s="11"/>
      <c r="C3" s="11"/>
      <c r="D3" s="11"/>
      <c r="E3" s="12"/>
      <c r="F3" s="11"/>
    </row>
    <row r="4" spans="1:6" x14ac:dyDescent="0.6">
      <c r="A4" s="2" t="s">
        <v>185</v>
      </c>
      <c r="B4" s="13">
        <v>22</v>
      </c>
      <c r="C4" s="13">
        <v>8</v>
      </c>
      <c r="D4" s="14">
        <f>C4/B4</f>
        <v>0.36363636363636365</v>
      </c>
      <c r="E4" s="13">
        <v>4</v>
      </c>
      <c r="F4" s="14">
        <f>E4/C4</f>
        <v>0.5</v>
      </c>
    </row>
    <row r="5" spans="1:6" x14ac:dyDescent="0.6">
      <c r="A5" s="2" t="s">
        <v>7</v>
      </c>
      <c r="B5" s="13">
        <v>262</v>
      </c>
      <c r="C5" s="13">
        <v>7</v>
      </c>
      <c r="D5" s="14">
        <f>C5/B5</f>
        <v>2.6717557251908396E-2</v>
      </c>
      <c r="E5" s="13">
        <v>7</v>
      </c>
      <c r="F5" s="14">
        <f>E5/C5</f>
        <v>1</v>
      </c>
    </row>
    <row r="6" spans="1:6" x14ac:dyDescent="0.6">
      <c r="A6" s="2" t="s">
        <v>8</v>
      </c>
      <c r="B6" s="13">
        <v>2</v>
      </c>
      <c r="C6" s="13">
        <v>0</v>
      </c>
      <c r="D6" s="14">
        <f t="shared" ref="D6:D65" si="0">C6/B6</f>
        <v>0</v>
      </c>
      <c r="E6" s="13">
        <v>0</v>
      </c>
      <c r="F6" s="14">
        <v>0</v>
      </c>
    </row>
    <row r="7" spans="1:6" x14ac:dyDescent="0.6">
      <c r="A7" s="2" t="s">
        <v>9</v>
      </c>
      <c r="B7" s="13">
        <v>21</v>
      </c>
      <c r="C7" s="13">
        <v>15</v>
      </c>
      <c r="D7" s="14">
        <f t="shared" si="0"/>
        <v>0.7142857142857143</v>
      </c>
      <c r="E7" s="13">
        <v>6</v>
      </c>
      <c r="F7" s="14">
        <f t="shared" ref="F7:F21" si="1">E7/C7</f>
        <v>0.4</v>
      </c>
    </row>
    <row r="8" spans="1:6" s="6" customFormat="1" x14ac:dyDescent="0.6">
      <c r="A8" s="23" t="s">
        <v>256</v>
      </c>
      <c r="B8" s="15">
        <v>307</v>
      </c>
      <c r="C8" s="15">
        <v>30</v>
      </c>
      <c r="D8" s="16">
        <f t="shared" si="0"/>
        <v>9.7719869706840393E-2</v>
      </c>
      <c r="E8" s="15">
        <v>17</v>
      </c>
      <c r="F8" s="16">
        <f t="shared" si="1"/>
        <v>0.56666666666666665</v>
      </c>
    </row>
    <row r="9" spans="1:6" x14ac:dyDescent="0.6">
      <c r="A9" s="2" t="s">
        <v>11</v>
      </c>
      <c r="B9" s="13">
        <v>17</v>
      </c>
      <c r="C9" s="13">
        <v>17</v>
      </c>
      <c r="D9" s="14">
        <f>C9/B9</f>
        <v>1</v>
      </c>
      <c r="E9" s="13">
        <v>11</v>
      </c>
      <c r="F9" s="14">
        <f t="shared" si="1"/>
        <v>0.6470588235294118</v>
      </c>
    </row>
    <row r="10" spans="1:6" x14ac:dyDescent="0.6">
      <c r="A10" s="2" t="s">
        <v>12</v>
      </c>
      <c r="B10" s="13">
        <v>21</v>
      </c>
      <c r="C10" s="13">
        <v>14</v>
      </c>
      <c r="D10" s="14">
        <f t="shared" si="0"/>
        <v>0.66666666666666663</v>
      </c>
      <c r="E10" s="13">
        <v>7</v>
      </c>
      <c r="F10" s="14">
        <f t="shared" si="1"/>
        <v>0.5</v>
      </c>
    </row>
    <row r="11" spans="1:6" x14ac:dyDescent="0.6">
      <c r="A11" s="2" t="s">
        <v>13</v>
      </c>
      <c r="B11" s="13">
        <v>51</v>
      </c>
      <c r="C11" s="13">
        <v>50</v>
      </c>
      <c r="D11" s="14">
        <f t="shared" si="0"/>
        <v>0.98039215686274506</v>
      </c>
      <c r="E11" s="13">
        <v>28</v>
      </c>
      <c r="F11" s="14">
        <f t="shared" si="1"/>
        <v>0.56000000000000005</v>
      </c>
    </row>
    <row r="12" spans="1:6" x14ac:dyDescent="0.6">
      <c r="A12" s="2" t="s">
        <v>14</v>
      </c>
      <c r="B12" s="13">
        <v>19</v>
      </c>
      <c r="C12" s="13">
        <v>14</v>
      </c>
      <c r="D12" s="14">
        <f t="shared" si="0"/>
        <v>0.73684210526315785</v>
      </c>
      <c r="E12" s="13">
        <v>9</v>
      </c>
      <c r="F12" s="14">
        <f t="shared" si="1"/>
        <v>0.6428571428571429</v>
      </c>
    </row>
    <row r="13" spans="1:6" x14ac:dyDescent="0.6">
      <c r="A13" s="2" t="s">
        <v>15</v>
      </c>
      <c r="B13" s="13">
        <v>69</v>
      </c>
      <c r="C13" s="13">
        <v>30</v>
      </c>
      <c r="D13" s="14">
        <f t="shared" si="0"/>
        <v>0.43478260869565216</v>
      </c>
      <c r="E13" s="13">
        <v>17</v>
      </c>
      <c r="F13" s="14">
        <f t="shared" si="1"/>
        <v>0.56666666666666665</v>
      </c>
    </row>
    <row r="14" spans="1:6" x14ac:dyDescent="0.6">
      <c r="A14" s="2" t="s">
        <v>16</v>
      </c>
      <c r="B14" s="13">
        <v>30</v>
      </c>
      <c r="C14" s="13">
        <v>26</v>
      </c>
      <c r="D14" s="14">
        <f t="shared" si="0"/>
        <v>0.8666666666666667</v>
      </c>
      <c r="E14" s="13">
        <v>15</v>
      </c>
      <c r="F14" s="14">
        <f t="shared" si="1"/>
        <v>0.57692307692307687</v>
      </c>
    </row>
    <row r="15" spans="1:6" x14ac:dyDescent="0.6">
      <c r="A15" s="2" t="s">
        <v>17</v>
      </c>
      <c r="B15" s="13">
        <v>20</v>
      </c>
      <c r="C15" s="13">
        <v>16</v>
      </c>
      <c r="D15" s="14">
        <f t="shared" si="0"/>
        <v>0.8</v>
      </c>
      <c r="E15" s="13">
        <v>10</v>
      </c>
      <c r="F15" s="14">
        <f t="shared" si="1"/>
        <v>0.625</v>
      </c>
    </row>
    <row r="16" spans="1:6" x14ac:dyDescent="0.6">
      <c r="A16" s="2" t="s">
        <v>18</v>
      </c>
      <c r="B16" s="13">
        <v>52</v>
      </c>
      <c r="C16" s="13">
        <v>47</v>
      </c>
      <c r="D16" s="14">
        <f t="shared" si="0"/>
        <v>0.90384615384615385</v>
      </c>
      <c r="E16" s="13">
        <v>22</v>
      </c>
      <c r="F16" s="14">
        <f t="shared" si="1"/>
        <v>0.46808510638297873</v>
      </c>
    </row>
    <row r="17" spans="1:6" x14ac:dyDescent="0.6">
      <c r="A17" s="2" t="s">
        <v>23</v>
      </c>
      <c r="B17" s="13">
        <v>5</v>
      </c>
      <c r="C17" s="13">
        <v>4</v>
      </c>
      <c r="D17" s="14">
        <f t="shared" si="0"/>
        <v>0.8</v>
      </c>
      <c r="E17" s="13">
        <v>3</v>
      </c>
      <c r="F17" s="14">
        <f t="shared" si="1"/>
        <v>0.75</v>
      </c>
    </row>
    <row r="18" spans="1:6" x14ac:dyDescent="0.6">
      <c r="A18" s="2" t="s">
        <v>292</v>
      </c>
      <c r="B18" s="13">
        <v>16</v>
      </c>
      <c r="C18" s="13">
        <v>14</v>
      </c>
      <c r="D18" s="14">
        <f t="shared" si="0"/>
        <v>0.875</v>
      </c>
      <c r="E18" s="13">
        <v>12</v>
      </c>
      <c r="F18" s="14">
        <f t="shared" si="1"/>
        <v>0.8571428571428571</v>
      </c>
    </row>
    <row r="19" spans="1:6" s="6" customFormat="1" x14ac:dyDescent="0.6">
      <c r="A19" s="23" t="s">
        <v>188</v>
      </c>
      <c r="B19" s="15">
        <v>300</v>
      </c>
      <c r="C19" s="15">
        <v>232</v>
      </c>
      <c r="D19" s="18">
        <f t="shared" si="0"/>
        <v>0.77333333333333332</v>
      </c>
      <c r="E19" s="15">
        <v>134</v>
      </c>
      <c r="F19" s="18">
        <f t="shared" si="1"/>
        <v>0.57758620689655171</v>
      </c>
    </row>
    <row r="20" spans="1:6" x14ac:dyDescent="0.6">
      <c r="A20" s="2" t="s">
        <v>28</v>
      </c>
      <c r="B20" s="13">
        <v>1</v>
      </c>
      <c r="C20" s="13">
        <v>1</v>
      </c>
      <c r="D20" s="14">
        <f t="shared" si="0"/>
        <v>1</v>
      </c>
      <c r="E20" s="13">
        <v>0</v>
      </c>
      <c r="F20" s="14">
        <f t="shared" si="1"/>
        <v>0</v>
      </c>
    </row>
    <row r="21" spans="1:6" x14ac:dyDescent="0.6">
      <c r="A21" s="2" t="s">
        <v>29</v>
      </c>
      <c r="B21" s="13">
        <v>4</v>
      </c>
      <c r="C21" s="13">
        <v>4</v>
      </c>
      <c r="D21" s="14">
        <f t="shared" si="0"/>
        <v>1</v>
      </c>
      <c r="E21" s="13">
        <v>1</v>
      </c>
      <c r="F21" s="14">
        <f t="shared" si="1"/>
        <v>0.25</v>
      </c>
    </row>
    <row r="22" spans="1:6" x14ac:dyDescent="0.6">
      <c r="A22" s="2" t="s">
        <v>30</v>
      </c>
      <c r="B22" s="13">
        <v>0</v>
      </c>
      <c r="C22" s="13">
        <v>0</v>
      </c>
      <c r="D22" s="14">
        <v>0</v>
      </c>
      <c r="E22" s="13">
        <v>0</v>
      </c>
      <c r="F22" s="14">
        <v>0</v>
      </c>
    </row>
    <row r="23" spans="1:6" s="6" customFormat="1" x14ac:dyDescent="0.6">
      <c r="A23" s="23" t="s">
        <v>32</v>
      </c>
      <c r="B23" s="15">
        <v>5</v>
      </c>
      <c r="C23" s="15">
        <v>5</v>
      </c>
      <c r="D23" s="18">
        <f t="shared" si="0"/>
        <v>1</v>
      </c>
      <c r="E23" s="15">
        <v>1</v>
      </c>
      <c r="F23" s="18">
        <f>E23/C23</f>
        <v>0.2</v>
      </c>
    </row>
    <row r="24" spans="1:6" x14ac:dyDescent="0.6">
      <c r="A24" s="4" t="s">
        <v>33</v>
      </c>
      <c r="B24" s="17">
        <f>B8+B19+B23</f>
        <v>612</v>
      </c>
      <c r="C24" s="17">
        <f>C8+C19+C23</f>
        <v>267</v>
      </c>
      <c r="D24" s="19">
        <f t="shared" si="0"/>
        <v>0.43627450980392157</v>
      </c>
      <c r="E24" s="17">
        <f>E8+E19+E23</f>
        <v>152</v>
      </c>
      <c r="F24" s="19">
        <f>E24/C24</f>
        <v>0.56928838951310856</v>
      </c>
    </row>
    <row r="25" spans="1:6" x14ac:dyDescent="0.6">
      <c r="A25" s="10" t="s">
        <v>192</v>
      </c>
      <c r="B25" s="13"/>
      <c r="C25" s="13"/>
      <c r="D25" s="14"/>
      <c r="E25" s="13"/>
      <c r="F25" s="14"/>
    </row>
    <row r="26" spans="1:6" x14ac:dyDescent="0.6">
      <c r="A26" s="2" t="s">
        <v>35</v>
      </c>
      <c r="B26" s="13">
        <v>42</v>
      </c>
      <c r="C26" s="13">
        <v>11</v>
      </c>
      <c r="D26" s="14">
        <f t="shared" si="0"/>
        <v>0.26190476190476192</v>
      </c>
      <c r="E26" s="13">
        <v>7</v>
      </c>
      <c r="F26" s="14">
        <f t="shared" ref="F26:F41" si="2">E26/C26</f>
        <v>0.63636363636363635</v>
      </c>
    </row>
    <row r="27" spans="1:6" x14ac:dyDescent="0.6">
      <c r="A27" s="2" t="s">
        <v>38</v>
      </c>
      <c r="B27" s="13">
        <v>10</v>
      </c>
      <c r="C27" s="13">
        <v>1</v>
      </c>
      <c r="D27" s="14">
        <f t="shared" si="0"/>
        <v>0.1</v>
      </c>
      <c r="E27" s="13">
        <v>0</v>
      </c>
      <c r="F27" s="14">
        <f t="shared" si="2"/>
        <v>0</v>
      </c>
    </row>
    <row r="28" spans="1:6" x14ac:dyDescent="0.6">
      <c r="A28" s="2" t="s">
        <v>39</v>
      </c>
      <c r="B28" s="13">
        <v>32</v>
      </c>
      <c r="C28" s="13">
        <v>14</v>
      </c>
      <c r="D28" s="14">
        <f t="shared" si="0"/>
        <v>0.4375</v>
      </c>
      <c r="E28" s="13">
        <v>5</v>
      </c>
      <c r="F28" s="14">
        <f t="shared" si="2"/>
        <v>0.35714285714285715</v>
      </c>
    </row>
    <row r="29" spans="1:6" x14ac:dyDescent="0.6">
      <c r="A29" s="2" t="s">
        <v>195</v>
      </c>
      <c r="B29" s="13">
        <v>9</v>
      </c>
      <c r="C29" s="13">
        <v>4</v>
      </c>
      <c r="D29" s="14">
        <f t="shared" si="0"/>
        <v>0.44444444444444442</v>
      </c>
      <c r="E29" s="13">
        <v>4</v>
      </c>
      <c r="F29" s="14">
        <f t="shared" si="2"/>
        <v>1</v>
      </c>
    </row>
    <row r="30" spans="1:6" x14ac:dyDescent="0.6">
      <c r="A30" s="2" t="s">
        <v>45</v>
      </c>
      <c r="B30" s="13">
        <v>13</v>
      </c>
      <c r="C30" s="13">
        <v>6</v>
      </c>
      <c r="D30" s="14">
        <f t="shared" si="0"/>
        <v>0.46153846153846156</v>
      </c>
      <c r="E30" s="13">
        <v>4</v>
      </c>
      <c r="F30" s="14">
        <f t="shared" si="2"/>
        <v>0.66666666666666663</v>
      </c>
    </row>
    <row r="31" spans="1:6" x14ac:dyDescent="0.6">
      <c r="A31" s="2" t="s">
        <v>196</v>
      </c>
      <c r="B31" s="13">
        <v>7</v>
      </c>
      <c r="C31" s="13">
        <v>2</v>
      </c>
      <c r="D31" s="14">
        <f t="shared" si="0"/>
        <v>0.2857142857142857</v>
      </c>
      <c r="E31" s="13">
        <v>1</v>
      </c>
      <c r="F31" s="14">
        <f t="shared" si="2"/>
        <v>0.5</v>
      </c>
    </row>
    <row r="32" spans="1:6" s="6" customFormat="1" x14ac:dyDescent="0.6">
      <c r="A32" s="23" t="s">
        <v>256</v>
      </c>
      <c r="B32" s="15">
        <f>SUM(B26:B31)</f>
        <v>113</v>
      </c>
      <c r="C32" s="15">
        <f>SUM(C26:C31)</f>
        <v>38</v>
      </c>
      <c r="D32" s="18">
        <f t="shared" si="0"/>
        <v>0.33628318584070799</v>
      </c>
      <c r="E32" s="15">
        <f>SUM(E26:E31)</f>
        <v>21</v>
      </c>
      <c r="F32" s="18">
        <f t="shared" si="2"/>
        <v>0.55263157894736847</v>
      </c>
    </row>
    <row r="33" spans="1:6" x14ac:dyDescent="0.6">
      <c r="A33" s="2" t="s">
        <v>50</v>
      </c>
      <c r="B33" s="13">
        <v>13</v>
      </c>
      <c r="C33" s="13">
        <v>9</v>
      </c>
      <c r="D33" s="14">
        <f t="shared" si="0"/>
        <v>0.69230769230769229</v>
      </c>
      <c r="E33" s="13">
        <v>6</v>
      </c>
      <c r="F33" s="14">
        <f t="shared" si="2"/>
        <v>0.66666666666666663</v>
      </c>
    </row>
    <row r="34" spans="1:6" x14ac:dyDescent="0.6">
      <c r="A34" s="2" t="s">
        <v>51</v>
      </c>
      <c r="B34" s="13">
        <v>22</v>
      </c>
      <c r="C34" s="13">
        <v>6</v>
      </c>
      <c r="D34" s="14">
        <f t="shared" si="0"/>
        <v>0.27272727272727271</v>
      </c>
      <c r="E34" s="13">
        <v>5</v>
      </c>
      <c r="F34" s="14">
        <f t="shared" si="2"/>
        <v>0.83333333333333337</v>
      </c>
    </row>
    <row r="35" spans="1:6" x14ac:dyDescent="0.6">
      <c r="A35" s="2" t="s">
        <v>52</v>
      </c>
      <c r="B35" s="13">
        <v>25</v>
      </c>
      <c r="C35" s="13">
        <v>3</v>
      </c>
      <c r="D35" s="14">
        <f t="shared" si="0"/>
        <v>0.12</v>
      </c>
      <c r="E35" s="13">
        <v>3</v>
      </c>
      <c r="F35" s="14">
        <f t="shared" si="2"/>
        <v>1</v>
      </c>
    </row>
    <row r="36" spans="1:6" x14ac:dyDescent="0.6">
      <c r="A36" s="2" t="s">
        <v>53</v>
      </c>
      <c r="B36" s="13">
        <v>18</v>
      </c>
      <c r="C36" s="13">
        <v>6</v>
      </c>
      <c r="D36" s="14">
        <f t="shared" si="0"/>
        <v>0.33333333333333331</v>
      </c>
      <c r="E36" s="13">
        <v>4</v>
      </c>
      <c r="F36" s="14">
        <f t="shared" si="2"/>
        <v>0.66666666666666663</v>
      </c>
    </row>
    <row r="37" spans="1:6" x14ac:dyDescent="0.6">
      <c r="A37" s="2" t="s">
        <v>54</v>
      </c>
      <c r="B37" s="13">
        <v>133</v>
      </c>
      <c r="C37" s="13">
        <v>83</v>
      </c>
      <c r="D37" s="14">
        <f t="shared" si="0"/>
        <v>0.62406015037593987</v>
      </c>
      <c r="E37" s="13">
        <v>40</v>
      </c>
      <c r="F37" s="14">
        <f t="shared" si="2"/>
        <v>0.48192771084337349</v>
      </c>
    </row>
    <row r="38" spans="1:6" s="6" customFormat="1" x14ac:dyDescent="0.6">
      <c r="A38" s="23" t="s">
        <v>188</v>
      </c>
      <c r="B38" s="15">
        <f>SUM(B33:B37)</f>
        <v>211</v>
      </c>
      <c r="C38" s="15">
        <f>SUM(C33:C37)</f>
        <v>107</v>
      </c>
      <c r="D38" s="18">
        <f t="shared" si="0"/>
        <v>0.50710900473933651</v>
      </c>
      <c r="E38" s="15">
        <f>SUM(E33:E37)</f>
        <v>58</v>
      </c>
      <c r="F38" s="18">
        <f t="shared" si="2"/>
        <v>0.54205607476635509</v>
      </c>
    </row>
    <row r="39" spans="1:6" x14ac:dyDescent="0.6">
      <c r="A39" s="2" t="s">
        <v>59</v>
      </c>
      <c r="B39" s="13">
        <v>1</v>
      </c>
      <c r="C39" s="13">
        <v>1</v>
      </c>
      <c r="D39" s="14">
        <f t="shared" si="0"/>
        <v>1</v>
      </c>
      <c r="E39" s="13">
        <v>1</v>
      </c>
      <c r="F39" s="14">
        <f t="shared" si="2"/>
        <v>1</v>
      </c>
    </row>
    <row r="40" spans="1:6" x14ac:dyDescent="0.6">
      <c r="A40" s="23" t="s">
        <v>32</v>
      </c>
      <c r="B40" s="15">
        <v>1</v>
      </c>
      <c r="C40" s="15">
        <v>1</v>
      </c>
      <c r="D40" s="18">
        <f t="shared" si="0"/>
        <v>1</v>
      </c>
      <c r="E40" s="15">
        <v>1</v>
      </c>
      <c r="F40" s="18">
        <f t="shared" si="2"/>
        <v>1</v>
      </c>
    </row>
    <row r="41" spans="1:6" x14ac:dyDescent="0.6">
      <c r="A41" s="4" t="s">
        <v>60</v>
      </c>
      <c r="B41" s="17">
        <f>B32+B38+B40</f>
        <v>325</v>
      </c>
      <c r="C41" s="17">
        <f>C32+C38+C40</f>
        <v>146</v>
      </c>
      <c r="D41" s="19">
        <f t="shared" si="0"/>
        <v>0.44923076923076921</v>
      </c>
      <c r="E41" s="17">
        <f>E32+E38+E40</f>
        <v>80</v>
      </c>
      <c r="F41" s="19">
        <f t="shared" si="2"/>
        <v>0.54794520547945202</v>
      </c>
    </row>
    <row r="42" spans="1:6" x14ac:dyDescent="0.6">
      <c r="A42" s="10" t="s">
        <v>199</v>
      </c>
      <c r="B42" s="13"/>
      <c r="C42" s="13"/>
      <c r="D42" s="14"/>
      <c r="E42" s="13"/>
      <c r="F42" s="14"/>
    </row>
    <row r="43" spans="1:6" x14ac:dyDescent="0.6">
      <c r="A43" s="2" t="s">
        <v>62</v>
      </c>
      <c r="B43" s="13">
        <v>25</v>
      </c>
      <c r="C43" s="13">
        <v>5</v>
      </c>
      <c r="D43" s="14">
        <f t="shared" si="0"/>
        <v>0.2</v>
      </c>
      <c r="E43" s="13">
        <v>4</v>
      </c>
      <c r="F43" s="14">
        <f t="shared" ref="F43:F53" si="3">E43/C43</f>
        <v>0.8</v>
      </c>
    </row>
    <row r="44" spans="1:6" x14ac:dyDescent="0.6">
      <c r="A44" s="23" t="s">
        <v>256</v>
      </c>
      <c r="B44" s="15">
        <v>25</v>
      </c>
      <c r="C44" s="15">
        <v>5</v>
      </c>
      <c r="D44" s="18">
        <f t="shared" si="0"/>
        <v>0.2</v>
      </c>
      <c r="E44" s="15">
        <v>4</v>
      </c>
      <c r="F44" s="18">
        <f t="shared" si="3"/>
        <v>0.8</v>
      </c>
    </row>
    <row r="45" spans="1:6" x14ac:dyDescent="0.6">
      <c r="A45" s="2" t="s">
        <v>66</v>
      </c>
      <c r="B45" s="13">
        <v>49</v>
      </c>
      <c r="C45" s="13">
        <v>32</v>
      </c>
      <c r="D45" s="14">
        <f t="shared" si="0"/>
        <v>0.65306122448979587</v>
      </c>
      <c r="E45" s="13">
        <v>14</v>
      </c>
      <c r="F45" s="14">
        <f t="shared" si="3"/>
        <v>0.4375</v>
      </c>
    </row>
    <row r="46" spans="1:6" x14ac:dyDescent="0.6">
      <c r="A46" s="2" t="s">
        <v>67</v>
      </c>
      <c r="B46" s="13">
        <v>123</v>
      </c>
      <c r="C46" s="13">
        <v>68</v>
      </c>
      <c r="D46" s="14">
        <f t="shared" si="0"/>
        <v>0.55284552845528456</v>
      </c>
      <c r="E46" s="13">
        <v>51</v>
      </c>
      <c r="F46" s="14">
        <f t="shared" si="3"/>
        <v>0.75</v>
      </c>
    </row>
    <row r="47" spans="1:6" x14ac:dyDescent="0.6">
      <c r="A47" s="2" t="s">
        <v>202</v>
      </c>
      <c r="B47" s="13">
        <v>6</v>
      </c>
      <c r="C47" s="13">
        <v>5</v>
      </c>
      <c r="D47" s="14">
        <f t="shared" si="0"/>
        <v>0.83333333333333337</v>
      </c>
      <c r="E47" s="13">
        <v>3</v>
      </c>
      <c r="F47" s="14">
        <f t="shared" si="3"/>
        <v>0.6</v>
      </c>
    </row>
    <row r="48" spans="1:6" x14ac:dyDescent="0.6">
      <c r="A48" s="2" t="s">
        <v>68</v>
      </c>
      <c r="B48" s="13">
        <v>56</v>
      </c>
      <c r="C48" s="13">
        <v>33</v>
      </c>
      <c r="D48" s="14">
        <f t="shared" si="0"/>
        <v>0.5892857142857143</v>
      </c>
      <c r="E48" s="13">
        <v>15</v>
      </c>
      <c r="F48" s="14">
        <f t="shared" si="3"/>
        <v>0.45454545454545453</v>
      </c>
    </row>
    <row r="49" spans="1:6" x14ac:dyDescent="0.6">
      <c r="A49" s="2" t="s">
        <v>69</v>
      </c>
      <c r="B49" s="13">
        <v>36</v>
      </c>
      <c r="C49" s="13">
        <v>27</v>
      </c>
      <c r="D49" s="14">
        <f t="shared" si="0"/>
        <v>0.75</v>
      </c>
      <c r="E49" s="13">
        <v>10</v>
      </c>
      <c r="F49" s="14">
        <f t="shared" si="3"/>
        <v>0.37037037037037035</v>
      </c>
    </row>
    <row r="50" spans="1:6" x14ac:dyDescent="0.6">
      <c r="A50" s="2" t="s">
        <v>70</v>
      </c>
      <c r="B50" s="13">
        <v>1</v>
      </c>
      <c r="C50" s="13">
        <v>1</v>
      </c>
      <c r="D50" s="14">
        <f t="shared" si="0"/>
        <v>1</v>
      </c>
      <c r="E50" s="13">
        <v>1</v>
      </c>
      <c r="F50" s="14">
        <f t="shared" si="3"/>
        <v>1</v>
      </c>
    </row>
    <row r="51" spans="1:6" x14ac:dyDescent="0.6">
      <c r="A51" s="23" t="s">
        <v>188</v>
      </c>
      <c r="B51" s="15">
        <v>271</v>
      </c>
      <c r="C51" s="15">
        <v>166</v>
      </c>
      <c r="D51" s="18">
        <f t="shared" si="0"/>
        <v>0.61254612546125464</v>
      </c>
      <c r="E51" s="15">
        <v>94</v>
      </c>
      <c r="F51" s="18">
        <f t="shared" si="3"/>
        <v>0.5662650602409639</v>
      </c>
    </row>
    <row r="52" spans="1:6" x14ac:dyDescent="0.6">
      <c r="A52" s="2" t="s">
        <v>204</v>
      </c>
      <c r="B52" s="13">
        <v>1</v>
      </c>
      <c r="C52" s="13">
        <v>1</v>
      </c>
      <c r="D52" s="14">
        <f t="shared" si="0"/>
        <v>1</v>
      </c>
      <c r="E52" s="13">
        <v>1</v>
      </c>
      <c r="F52" s="14">
        <f t="shared" si="3"/>
        <v>1</v>
      </c>
    </row>
    <row r="53" spans="1:6" x14ac:dyDescent="0.6">
      <c r="A53" s="2" t="s">
        <v>73</v>
      </c>
      <c r="B53" s="13">
        <v>1</v>
      </c>
      <c r="C53" s="13">
        <v>1</v>
      </c>
      <c r="D53" s="14">
        <f t="shared" si="0"/>
        <v>1</v>
      </c>
      <c r="E53" s="13">
        <v>0</v>
      </c>
      <c r="F53" s="14">
        <f t="shared" si="3"/>
        <v>0</v>
      </c>
    </row>
    <row r="54" spans="1:6" x14ac:dyDescent="0.6">
      <c r="A54" s="2" t="s">
        <v>258</v>
      </c>
      <c r="B54" s="13">
        <v>0</v>
      </c>
      <c r="C54" s="13">
        <v>0</v>
      </c>
      <c r="D54" s="14">
        <v>0</v>
      </c>
      <c r="E54" s="13">
        <v>0</v>
      </c>
      <c r="F54" s="14">
        <v>0</v>
      </c>
    </row>
    <row r="55" spans="1:6" x14ac:dyDescent="0.6">
      <c r="A55" s="2" t="s">
        <v>74</v>
      </c>
      <c r="B55" s="13">
        <v>4</v>
      </c>
      <c r="C55" s="13">
        <v>4</v>
      </c>
      <c r="D55" s="14">
        <f t="shared" si="0"/>
        <v>1</v>
      </c>
      <c r="E55" s="13">
        <v>3</v>
      </c>
      <c r="F55" s="14">
        <f>E55/C55</f>
        <v>0.75</v>
      </c>
    </row>
    <row r="56" spans="1:6" x14ac:dyDescent="0.6">
      <c r="A56" s="23" t="s">
        <v>32</v>
      </c>
      <c r="B56" s="15">
        <v>6</v>
      </c>
      <c r="C56" s="15">
        <v>6</v>
      </c>
      <c r="D56" s="18">
        <f t="shared" si="0"/>
        <v>1</v>
      </c>
      <c r="E56" s="15">
        <v>4</v>
      </c>
      <c r="F56" s="18">
        <f>E56/C56</f>
        <v>0.66666666666666663</v>
      </c>
    </row>
    <row r="57" spans="1:6" x14ac:dyDescent="0.6">
      <c r="A57" s="4" t="s">
        <v>75</v>
      </c>
      <c r="B57" s="17">
        <f>B44+B51+B56</f>
        <v>302</v>
      </c>
      <c r="C57" s="17">
        <f>C44+C51+C56</f>
        <v>177</v>
      </c>
      <c r="D57" s="19">
        <f t="shared" si="0"/>
        <v>0.58609271523178808</v>
      </c>
      <c r="E57" s="17">
        <f>E44+E51+E56</f>
        <v>102</v>
      </c>
      <c r="F57" s="19">
        <f>E57/C57</f>
        <v>0.57627118644067798</v>
      </c>
    </row>
    <row r="58" spans="1:6" x14ac:dyDescent="0.6">
      <c r="A58" s="10" t="s">
        <v>260</v>
      </c>
      <c r="B58" s="13"/>
      <c r="C58" s="13"/>
      <c r="D58" s="14"/>
      <c r="E58" s="13"/>
      <c r="F58" s="14"/>
    </row>
    <row r="59" spans="1:6" x14ac:dyDescent="0.6">
      <c r="A59" s="2" t="s">
        <v>77</v>
      </c>
      <c r="B59" s="13">
        <v>10</v>
      </c>
      <c r="C59" s="13">
        <v>6</v>
      </c>
      <c r="D59" s="14">
        <f t="shared" si="0"/>
        <v>0.6</v>
      </c>
      <c r="E59" s="13">
        <v>4</v>
      </c>
      <c r="F59" s="14">
        <f t="shared" ref="F59:F69" si="4">E59/C59</f>
        <v>0.66666666666666663</v>
      </c>
    </row>
    <row r="60" spans="1:6" x14ac:dyDescent="0.6">
      <c r="A60" s="2" t="s">
        <v>78</v>
      </c>
      <c r="B60" s="13">
        <v>13</v>
      </c>
      <c r="C60" s="13">
        <v>11</v>
      </c>
      <c r="D60" s="14">
        <f t="shared" si="0"/>
        <v>0.84615384615384615</v>
      </c>
      <c r="E60" s="13">
        <v>7</v>
      </c>
      <c r="F60" s="14">
        <f t="shared" si="4"/>
        <v>0.63636363636363635</v>
      </c>
    </row>
    <row r="61" spans="1:6" x14ac:dyDescent="0.6">
      <c r="A61" s="2" t="s">
        <v>83</v>
      </c>
      <c r="B61" s="13">
        <v>7</v>
      </c>
      <c r="C61" s="13">
        <v>7</v>
      </c>
      <c r="D61" s="14">
        <f t="shared" si="0"/>
        <v>1</v>
      </c>
      <c r="E61" s="13">
        <v>4</v>
      </c>
      <c r="F61" s="14">
        <f t="shared" si="4"/>
        <v>0.5714285714285714</v>
      </c>
    </row>
    <row r="62" spans="1:6" x14ac:dyDescent="0.6">
      <c r="A62" s="23" t="s">
        <v>256</v>
      </c>
      <c r="B62" s="15">
        <v>30</v>
      </c>
      <c r="C62" s="15">
        <v>24</v>
      </c>
      <c r="D62" s="18">
        <f t="shared" si="0"/>
        <v>0.8</v>
      </c>
      <c r="E62" s="15">
        <v>15</v>
      </c>
      <c r="F62" s="18">
        <f t="shared" si="4"/>
        <v>0.625</v>
      </c>
    </row>
    <row r="63" spans="1:6" x14ac:dyDescent="0.6">
      <c r="A63" s="2" t="s">
        <v>85</v>
      </c>
      <c r="B63" s="13">
        <v>19</v>
      </c>
      <c r="C63" s="13">
        <v>16</v>
      </c>
      <c r="D63" s="14">
        <f t="shared" si="0"/>
        <v>0.84210526315789469</v>
      </c>
      <c r="E63" s="13">
        <v>8</v>
      </c>
      <c r="F63" s="14">
        <f t="shared" si="4"/>
        <v>0.5</v>
      </c>
    </row>
    <row r="64" spans="1:6" x14ac:dyDescent="0.6">
      <c r="A64" s="2" t="s">
        <v>86</v>
      </c>
      <c r="B64" s="13">
        <v>49</v>
      </c>
      <c r="C64" s="13">
        <v>41</v>
      </c>
      <c r="D64" s="14">
        <f t="shared" si="0"/>
        <v>0.83673469387755106</v>
      </c>
      <c r="E64" s="13">
        <v>25</v>
      </c>
      <c r="F64" s="14">
        <f t="shared" si="4"/>
        <v>0.6097560975609756</v>
      </c>
    </row>
    <row r="65" spans="1:6" x14ac:dyDescent="0.6">
      <c r="A65" s="23" t="s">
        <v>188</v>
      </c>
      <c r="B65" s="15">
        <v>68</v>
      </c>
      <c r="C65" s="15">
        <v>57</v>
      </c>
      <c r="D65" s="18">
        <f t="shared" si="0"/>
        <v>0.83823529411764708</v>
      </c>
      <c r="E65" s="15">
        <v>33</v>
      </c>
      <c r="F65" s="18">
        <f t="shared" si="4"/>
        <v>0.57894736842105265</v>
      </c>
    </row>
    <row r="66" spans="1:6" x14ac:dyDescent="0.6">
      <c r="A66" s="2" t="s">
        <v>91</v>
      </c>
      <c r="B66" s="13">
        <v>83</v>
      </c>
      <c r="C66" s="13">
        <v>75</v>
      </c>
      <c r="D66" s="14">
        <f t="shared" ref="D66:D129" si="5">C66/B66</f>
        <v>0.90361445783132532</v>
      </c>
      <c r="E66" s="13">
        <v>62</v>
      </c>
      <c r="F66" s="14">
        <f t="shared" si="4"/>
        <v>0.82666666666666666</v>
      </c>
    </row>
    <row r="67" spans="1:6" x14ac:dyDescent="0.6">
      <c r="A67" s="2" t="s">
        <v>92</v>
      </c>
      <c r="B67" s="13">
        <v>15</v>
      </c>
      <c r="C67" s="13">
        <v>14</v>
      </c>
      <c r="D67" s="14">
        <f t="shared" si="5"/>
        <v>0.93333333333333335</v>
      </c>
      <c r="E67" s="13">
        <v>8</v>
      </c>
      <c r="F67" s="14">
        <f t="shared" si="4"/>
        <v>0.5714285714285714</v>
      </c>
    </row>
    <row r="68" spans="1:6" x14ac:dyDescent="0.6">
      <c r="A68" s="23" t="s">
        <v>32</v>
      </c>
      <c r="B68" s="15">
        <v>98</v>
      </c>
      <c r="C68" s="15">
        <v>89</v>
      </c>
      <c r="D68" s="18">
        <f t="shared" si="5"/>
        <v>0.90816326530612246</v>
      </c>
      <c r="E68" s="15">
        <v>70</v>
      </c>
      <c r="F68" s="18">
        <f t="shared" si="4"/>
        <v>0.7865168539325843</v>
      </c>
    </row>
    <row r="69" spans="1:6" x14ac:dyDescent="0.6">
      <c r="A69" s="4" t="s">
        <v>93</v>
      </c>
      <c r="B69" s="17">
        <f>B62+B65+B68</f>
        <v>196</v>
      </c>
      <c r="C69" s="17">
        <f>C62+C65+C68</f>
        <v>170</v>
      </c>
      <c r="D69" s="19">
        <f t="shared" si="5"/>
        <v>0.86734693877551017</v>
      </c>
      <c r="E69" s="17">
        <f>E62+E65+E68</f>
        <v>118</v>
      </c>
      <c r="F69" s="19">
        <f t="shared" si="4"/>
        <v>0.69411764705882351</v>
      </c>
    </row>
    <row r="70" spans="1:6" x14ac:dyDescent="0.6">
      <c r="A70" s="10" t="s">
        <v>261</v>
      </c>
      <c r="B70" s="13"/>
      <c r="C70" s="13"/>
      <c r="D70" s="14"/>
      <c r="E70" s="13"/>
      <c r="F70" s="14"/>
    </row>
    <row r="71" spans="1:6" x14ac:dyDescent="0.6">
      <c r="A71" s="2" t="s">
        <v>95</v>
      </c>
      <c r="B71" s="13">
        <v>84</v>
      </c>
      <c r="C71" s="13">
        <v>18</v>
      </c>
      <c r="D71" s="14">
        <f t="shared" si="5"/>
        <v>0.21428571428571427</v>
      </c>
      <c r="E71" s="13">
        <v>9</v>
      </c>
      <c r="F71" s="14">
        <f t="shared" ref="F71:F92" si="6">E71/C71</f>
        <v>0.5</v>
      </c>
    </row>
    <row r="72" spans="1:6" x14ac:dyDescent="0.6">
      <c r="A72" s="2" t="s">
        <v>263</v>
      </c>
      <c r="B72" s="13">
        <v>8</v>
      </c>
      <c r="C72" s="13">
        <v>5</v>
      </c>
      <c r="D72" s="14">
        <f t="shared" si="5"/>
        <v>0.625</v>
      </c>
      <c r="E72" s="13">
        <v>4</v>
      </c>
      <c r="F72" s="14">
        <f t="shared" si="6"/>
        <v>0.8</v>
      </c>
    </row>
    <row r="73" spans="1:6" x14ac:dyDescent="0.6">
      <c r="A73" s="2" t="s">
        <v>100</v>
      </c>
      <c r="B73" s="13">
        <v>8</v>
      </c>
      <c r="C73" s="13">
        <v>5</v>
      </c>
      <c r="D73" s="14">
        <f t="shared" si="5"/>
        <v>0.625</v>
      </c>
      <c r="E73" s="13">
        <v>4</v>
      </c>
      <c r="F73" s="14">
        <f t="shared" si="6"/>
        <v>0.8</v>
      </c>
    </row>
    <row r="74" spans="1:6" x14ac:dyDescent="0.6">
      <c r="A74" s="2" t="s">
        <v>101</v>
      </c>
      <c r="B74" s="13">
        <v>21</v>
      </c>
      <c r="C74" s="13">
        <v>11</v>
      </c>
      <c r="D74" s="14">
        <f t="shared" si="5"/>
        <v>0.52380952380952384</v>
      </c>
      <c r="E74" s="13">
        <v>9</v>
      </c>
      <c r="F74" s="14">
        <f t="shared" si="6"/>
        <v>0.81818181818181823</v>
      </c>
    </row>
    <row r="75" spans="1:6" x14ac:dyDescent="0.6">
      <c r="A75" s="2" t="s">
        <v>265</v>
      </c>
      <c r="B75" s="13">
        <v>12</v>
      </c>
      <c r="C75" s="13">
        <v>7</v>
      </c>
      <c r="D75" s="14">
        <f t="shared" si="5"/>
        <v>0.58333333333333337</v>
      </c>
      <c r="E75" s="13">
        <v>5</v>
      </c>
      <c r="F75" s="14">
        <f t="shared" si="6"/>
        <v>0.7142857142857143</v>
      </c>
    </row>
    <row r="76" spans="1:6" x14ac:dyDescent="0.6">
      <c r="A76" s="2" t="s">
        <v>266</v>
      </c>
      <c r="B76" s="13">
        <v>16</v>
      </c>
      <c r="C76" s="13">
        <v>7</v>
      </c>
      <c r="D76" s="14">
        <f t="shared" si="5"/>
        <v>0.4375</v>
      </c>
      <c r="E76" s="13">
        <v>8</v>
      </c>
      <c r="F76" s="14">
        <f t="shared" si="6"/>
        <v>1.1428571428571428</v>
      </c>
    </row>
    <row r="77" spans="1:6" x14ac:dyDescent="0.6">
      <c r="A77" s="23" t="s">
        <v>256</v>
      </c>
      <c r="B77" s="15">
        <f>SUM(B71:B76)</f>
        <v>149</v>
      </c>
      <c r="C77" s="15">
        <f>SUM(C71:C76)</f>
        <v>53</v>
      </c>
      <c r="D77" s="18">
        <f t="shared" si="5"/>
        <v>0.35570469798657717</v>
      </c>
      <c r="E77" s="15">
        <f>SUM(E71:E76)</f>
        <v>39</v>
      </c>
      <c r="F77" s="18">
        <f t="shared" si="6"/>
        <v>0.73584905660377353</v>
      </c>
    </row>
    <row r="78" spans="1:6" x14ac:dyDescent="0.6">
      <c r="A78" s="2" t="s">
        <v>104</v>
      </c>
      <c r="B78" s="13">
        <v>27</v>
      </c>
      <c r="C78" s="13">
        <v>25</v>
      </c>
      <c r="D78" s="14">
        <f t="shared" si="5"/>
        <v>0.92592592592592593</v>
      </c>
      <c r="E78" s="13">
        <v>16</v>
      </c>
      <c r="F78" s="14">
        <f t="shared" si="6"/>
        <v>0.64</v>
      </c>
    </row>
    <row r="79" spans="1:6" x14ac:dyDescent="0.6">
      <c r="A79" s="2" t="s">
        <v>106</v>
      </c>
      <c r="B79" s="13">
        <v>18</v>
      </c>
      <c r="C79" s="13">
        <v>15</v>
      </c>
      <c r="D79" s="14">
        <f t="shared" si="5"/>
        <v>0.83333333333333337</v>
      </c>
      <c r="E79" s="13">
        <v>11</v>
      </c>
      <c r="F79" s="14">
        <f t="shared" si="6"/>
        <v>0.73333333333333328</v>
      </c>
    </row>
    <row r="80" spans="1:6" x14ac:dyDescent="0.6">
      <c r="A80" s="2" t="s">
        <v>107</v>
      </c>
      <c r="B80" s="13">
        <v>184</v>
      </c>
      <c r="C80" s="13">
        <v>167</v>
      </c>
      <c r="D80" s="14">
        <f t="shared" si="5"/>
        <v>0.90760869565217395</v>
      </c>
      <c r="E80" s="13">
        <v>135</v>
      </c>
      <c r="F80" s="14">
        <f t="shared" si="6"/>
        <v>0.80838323353293418</v>
      </c>
    </row>
    <row r="81" spans="1:6" x14ac:dyDescent="0.6">
      <c r="A81" s="2" t="s">
        <v>120</v>
      </c>
      <c r="B81" s="13">
        <v>105</v>
      </c>
      <c r="C81" s="13">
        <v>71</v>
      </c>
      <c r="D81" s="14">
        <f t="shared" si="5"/>
        <v>0.67619047619047623</v>
      </c>
      <c r="E81" s="13">
        <v>48</v>
      </c>
      <c r="F81" s="14">
        <f t="shared" si="6"/>
        <v>0.676056338028169</v>
      </c>
    </row>
    <row r="82" spans="1:6" x14ac:dyDescent="0.6">
      <c r="A82" s="2" t="s">
        <v>121</v>
      </c>
      <c r="B82" s="13">
        <v>55</v>
      </c>
      <c r="C82" s="13">
        <v>45</v>
      </c>
      <c r="D82" s="14">
        <f t="shared" si="5"/>
        <v>0.81818181818181823</v>
      </c>
      <c r="E82" s="13">
        <v>32</v>
      </c>
      <c r="F82" s="14">
        <f t="shared" si="6"/>
        <v>0.71111111111111114</v>
      </c>
    </row>
    <row r="83" spans="1:6" x14ac:dyDescent="0.6">
      <c r="A83" s="2" t="s">
        <v>122</v>
      </c>
      <c r="B83" s="13">
        <v>11</v>
      </c>
      <c r="C83" s="13">
        <v>7</v>
      </c>
      <c r="D83" s="14">
        <f t="shared" si="5"/>
        <v>0.63636363636363635</v>
      </c>
      <c r="E83" s="13">
        <v>6</v>
      </c>
      <c r="F83" s="14">
        <f t="shared" si="6"/>
        <v>0.8571428571428571</v>
      </c>
    </row>
    <row r="84" spans="1:6" x14ac:dyDescent="0.6">
      <c r="A84" s="2" t="s">
        <v>123</v>
      </c>
      <c r="B84" s="13">
        <v>63</v>
      </c>
      <c r="C84" s="13">
        <v>28</v>
      </c>
      <c r="D84" s="14">
        <f t="shared" si="5"/>
        <v>0.44444444444444442</v>
      </c>
      <c r="E84" s="13">
        <v>11</v>
      </c>
      <c r="F84" s="14">
        <f t="shared" si="6"/>
        <v>0.39285714285714285</v>
      </c>
    </row>
    <row r="85" spans="1:6" x14ac:dyDescent="0.6">
      <c r="A85" s="2" t="s">
        <v>124</v>
      </c>
      <c r="B85" s="13">
        <v>14</v>
      </c>
      <c r="C85" s="13">
        <v>14</v>
      </c>
      <c r="D85" s="14">
        <f t="shared" si="5"/>
        <v>1</v>
      </c>
      <c r="E85" s="13">
        <v>11</v>
      </c>
      <c r="F85" s="14">
        <f t="shared" si="6"/>
        <v>0.7857142857142857</v>
      </c>
    </row>
    <row r="86" spans="1:6" x14ac:dyDescent="0.6">
      <c r="A86" s="23" t="s">
        <v>188</v>
      </c>
      <c r="B86" s="15">
        <f>SUM(B78:B85)</f>
        <v>477</v>
      </c>
      <c r="C86" s="15">
        <f>SUM(C78:C85)</f>
        <v>372</v>
      </c>
      <c r="D86" s="18">
        <f t="shared" si="5"/>
        <v>0.77987421383647804</v>
      </c>
      <c r="E86" s="15">
        <f>SUM(E78:E85)</f>
        <v>270</v>
      </c>
      <c r="F86" s="18">
        <f t="shared" si="6"/>
        <v>0.72580645161290325</v>
      </c>
    </row>
    <row r="87" spans="1:6" x14ac:dyDescent="0.6">
      <c r="A87" s="2" t="s">
        <v>268</v>
      </c>
      <c r="B87" s="13">
        <v>7</v>
      </c>
      <c r="C87" s="13">
        <v>7</v>
      </c>
      <c r="D87" s="14">
        <f t="shared" si="5"/>
        <v>1</v>
      </c>
      <c r="E87" s="13">
        <v>7</v>
      </c>
      <c r="F87" s="14">
        <f t="shared" si="6"/>
        <v>1</v>
      </c>
    </row>
    <row r="88" spans="1:6" x14ac:dyDescent="0.6">
      <c r="A88" s="2" t="s">
        <v>270</v>
      </c>
      <c r="B88" s="13">
        <v>2</v>
      </c>
      <c r="C88" s="13">
        <v>2</v>
      </c>
      <c r="D88" s="14">
        <f t="shared" si="5"/>
        <v>1</v>
      </c>
      <c r="E88" s="13">
        <v>2</v>
      </c>
      <c r="F88" s="14">
        <f t="shared" si="6"/>
        <v>1</v>
      </c>
    </row>
    <row r="89" spans="1:6" x14ac:dyDescent="0.6">
      <c r="A89" s="2" t="s">
        <v>132</v>
      </c>
      <c r="B89" s="13">
        <v>1</v>
      </c>
      <c r="C89" s="13">
        <v>1</v>
      </c>
      <c r="D89" s="14">
        <f t="shared" si="5"/>
        <v>1</v>
      </c>
      <c r="E89" s="13">
        <v>1</v>
      </c>
      <c r="F89" s="14">
        <f t="shared" si="6"/>
        <v>1</v>
      </c>
    </row>
    <row r="90" spans="1:6" x14ac:dyDescent="0.6">
      <c r="A90" s="2" t="s">
        <v>134</v>
      </c>
      <c r="B90" s="13">
        <v>3</v>
      </c>
      <c r="C90" s="13">
        <v>3</v>
      </c>
      <c r="D90" s="14">
        <f t="shared" si="5"/>
        <v>1</v>
      </c>
      <c r="E90" s="13">
        <v>1</v>
      </c>
      <c r="F90" s="14">
        <f t="shared" si="6"/>
        <v>0.33333333333333331</v>
      </c>
    </row>
    <row r="91" spans="1:6" x14ac:dyDescent="0.6">
      <c r="A91" s="23" t="s">
        <v>32</v>
      </c>
      <c r="B91" s="15">
        <f>SUM(B87:B90)</f>
        <v>13</v>
      </c>
      <c r="C91" s="15">
        <f>SUM(C87:C90)</f>
        <v>13</v>
      </c>
      <c r="D91" s="18">
        <f t="shared" si="5"/>
        <v>1</v>
      </c>
      <c r="E91" s="15">
        <f>SUM(E87:E90)</f>
        <v>11</v>
      </c>
      <c r="F91" s="18">
        <f t="shared" si="6"/>
        <v>0.84615384615384615</v>
      </c>
    </row>
    <row r="92" spans="1:6" x14ac:dyDescent="0.6">
      <c r="A92" s="4" t="s">
        <v>139</v>
      </c>
      <c r="B92" s="17">
        <f>B77+B86+B91</f>
        <v>639</v>
      </c>
      <c r="C92" s="17">
        <f>C77+C86+C91</f>
        <v>438</v>
      </c>
      <c r="D92" s="19">
        <f t="shared" si="5"/>
        <v>0.68544600938967137</v>
      </c>
      <c r="E92" s="17">
        <f>E77+E86+E91</f>
        <v>320</v>
      </c>
      <c r="F92" s="19">
        <f t="shared" si="6"/>
        <v>0.73059360730593603</v>
      </c>
    </row>
    <row r="93" spans="1:6" x14ac:dyDescent="0.6">
      <c r="A93" s="10" t="s">
        <v>297</v>
      </c>
      <c r="B93" s="13"/>
      <c r="C93" s="13"/>
      <c r="D93" s="14"/>
      <c r="E93" s="13"/>
      <c r="F93" s="14"/>
    </row>
    <row r="94" spans="1:6" x14ac:dyDescent="0.6">
      <c r="A94" s="2" t="s">
        <v>269</v>
      </c>
      <c r="B94" s="13">
        <v>2</v>
      </c>
      <c r="C94" s="13">
        <v>0</v>
      </c>
      <c r="D94" s="14">
        <f t="shared" si="5"/>
        <v>0</v>
      </c>
      <c r="E94" s="13">
        <v>0</v>
      </c>
      <c r="F94" s="14">
        <v>0</v>
      </c>
    </row>
    <row r="95" spans="1:6" s="6" customFormat="1" x14ac:dyDescent="0.6">
      <c r="A95" s="23" t="s">
        <v>298</v>
      </c>
      <c r="B95" s="15">
        <v>2</v>
      </c>
      <c r="C95" s="15">
        <v>0</v>
      </c>
      <c r="D95" s="18">
        <f t="shared" si="5"/>
        <v>0</v>
      </c>
      <c r="E95" s="15">
        <v>0</v>
      </c>
      <c r="F95" s="18">
        <v>0</v>
      </c>
    </row>
    <row r="96" spans="1:6" x14ac:dyDescent="0.6">
      <c r="A96" s="10" t="s">
        <v>276</v>
      </c>
      <c r="B96" s="13"/>
      <c r="C96" s="13"/>
      <c r="D96" s="14"/>
      <c r="E96" s="13"/>
      <c r="F96" s="14"/>
    </row>
    <row r="97" spans="1:6" x14ac:dyDescent="0.6">
      <c r="A97" s="2" t="s">
        <v>144</v>
      </c>
      <c r="B97" s="13">
        <v>15</v>
      </c>
      <c r="C97" s="13">
        <v>10</v>
      </c>
      <c r="D97" s="14">
        <f t="shared" si="5"/>
        <v>0.66666666666666663</v>
      </c>
      <c r="E97" s="13">
        <v>6</v>
      </c>
      <c r="F97" s="14">
        <f t="shared" ref="F97:F111" si="7">E97/C97</f>
        <v>0.6</v>
      </c>
    </row>
    <row r="98" spans="1:6" x14ac:dyDescent="0.6">
      <c r="A98" s="2" t="s">
        <v>145</v>
      </c>
      <c r="B98" s="13">
        <v>26</v>
      </c>
      <c r="C98" s="13">
        <v>14</v>
      </c>
      <c r="D98" s="14">
        <f t="shared" si="5"/>
        <v>0.53846153846153844</v>
      </c>
      <c r="E98" s="13">
        <v>11</v>
      </c>
      <c r="F98" s="14">
        <f t="shared" si="7"/>
        <v>0.7857142857142857</v>
      </c>
    </row>
    <row r="99" spans="1:6" x14ac:dyDescent="0.6">
      <c r="A99" s="2" t="s">
        <v>146</v>
      </c>
      <c r="B99" s="13">
        <v>27</v>
      </c>
      <c r="C99" s="13">
        <v>18</v>
      </c>
      <c r="D99" s="14">
        <f t="shared" si="5"/>
        <v>0.66666666666666663</v>
      </c>
      <c r="E99" s="13">
        <v>8</v>
      </c>
      <c r="F99" s="14">
        <f t="shared" si="7"/>
        <v>0.44444444444444442</v>
      </c>
    </row>
    <row r="100" spans="1:6" x14ac:dyDescent="0.6">
      <c r="A100" s="23" t="s">
        <v>256</v>
      </c>
      <c r="B100" s="15">
        <f>SUM(B97:B99)</f>
        <v>68</v>
      </c>
      <c r="C100" s="15">
        <f>SUM(C97:C99)</f>
        <v>42</v>
      </c>
      <c r="D100" s="18">
        <f t="shared" si="5"/>
        <v>0.61764705882352944</v>
      </c>
      <c r="E100" s="15">
        <f>SUM(E97:E99)</f>
        <v>25</v>
      </c>
      <c r="F100" s="18">
        <f t="shared" si="7"/>
        <v>0.59523809523809523</v>
      </c>
    </row>
    <row r="101" spans="1:6" x14ac:dyDescent="0.6">
      <c r="A101" s="2" t="s">
        <v>147</v>
      </c>
      <c r="B101" s="13">
        <v>21</v>
      </c>
      <c r="C101" s="13">
        <v>17</v>
      </c>
      <c r="D101" s="14">
        <f t="shared" si="5"/>
        <v>0.80952380952380953</v>
      </c>
      <c r="E101" s="13">
        <v>10</v>
      </c>
      <c r="F101" s="14">
        <f t="shared" si="7"/>
        <v>0.58823529411764708</v>
      </c>
    </row>
    <row r="102" spans="1:6" x14ac:dyDescent="0.6">
      <c r="A102" s="2" t="s">
        <v>148</v>
      </c>
      <c r="B102" s="13">
        <v>15</v>
      </c>
      <c r="C102" s="13">
        <v>13</v>
      </c>
      <c r="D102" s="14">
        <f t="shared" si="5"/>
        <v>0.8666666666666667</v>
      </c>
      <c r="E102" s="13">
        <v>10</v>
      </c>
      <c r="F102" s="14">
        <f t="shared" si="7"/>
        <v>0.76923076923076927</v>
      </c>
    </row>
    <row r="103" spans="1:6" x14ac:dyDescent="0.6">
      <c r="A103" s="2" t="s">
        <v>277</v>
      </c>
      <c r="B103" s="13">
        <v>22</v>
      </c>
      <c r="C103" s="13">
        <v>21</v>
      </c>
      <c r="D103" s="14">
        <f t="shared" si="5"/>
        <v>0.95454545454545459</v>
      </c>
      <c r="E103" s="13">
        <v>17</v>
      </c>
      <c r="F103" s="14">
        <f t="shared" si="7"/>
        <v>0.80952380952380953</v>
      </c>
    </row>
    <row r="104" spans="1:6" x14ac:dyDescent="0.6">
      <c r="A104" s="2" t="s">
        <v>278</v>
      </c>
      <c r="B104" s="13">
        <v>14</v>
      </c>
      <c r="C104" s="13">
        <v>10</v>
      </c>
      <c r="D104" s="14">
        <f t="shared" si="5"/>
        <v>0.7142857142857143</v>
      </c>
      <c r="E104" s="13">
        <v>7</v>
      </c>
      <c r="F104" s="14">
        <f t="shared" si="7"/>
        <v>0.7</v>
      </c>
    </row>
    <row r="105" spans="1:6" x14ac:dyDescent="0.6">
      <c r="A105" s="2" t="s">
        <v>218</v>
      </c>
      <c r="B105" s="13">
        <v>36</v>
      </c>
      <c r="C105" s="13">
        <v>31</v>
      </c>
      <c r="D105" s="14">
        <f t="shared" si="5"/>
        <v>0.86111111111111116</v>
      </c>
      <c r="E105" s="13">
        <v>20</v>
      </c>
      <c r="F105" s="14">
        <f t="shared" si="7"/>
        <v>0.64516129032258063</v>
      </c>
    </row>
    <row r="106" spans="1:6" x14ac:dyDescent="0.6">
      <c r="A106" s="23" t="s">
        <v>188</v>
      </c>
      <c r="B106" s="15">
        <f>SUM(B101:B105)</f>
        <v>108</v>
      </c>
      <c r="C106" s="15">
        <f>SUM(C101:C105)</f>
        <v>92</v>
      </c>
      <c r="D106" s="18">
        <f t="shared" si="5"/>
        <v>0.85185185185185186</v>
      </c>
      <c r="E106" s="15">
        <f>SUM(E101:E105)</f>
        <v>64</v>
      </c>
      <c r="F106" s="18">
        <f t="shared" si="7"/>
        <v>0.69565217391304346</v>
      </c>
    </row>
    <row r="107" spans="1:6" x14ac:dyDescent="0.6">
      <c r="A107" s="2" t="s">
        <v>152</v>
      </c>
      <c r="B107" s="13">
        <v>4</v>
      </c>
      <c r="C107" s="13">
        <v>4</v>
      </c>
      <c r="D107" s="14">
        <f t="shared" si="5"/>
        <v>1</v>
      </c>
      <c r="E107" s="13">
        <v>3</v>
      </c>
      <c r="F107" s="14">
        <f t="shared" si="7"/>
        <v>0.75</v>
      </c>
    </row>
    <row r="108" spans="1:6" x14ac:dyDescent="0.6">
      <c r="A108" s="2" t="s">
        <v>153</v>
      </c>
      <c r="B108" s="13">
        <v>26</v>
      </c>
      <c r="C108" s="13">
        <v>26</v>
      </c>
      <c r="D108" s="14">
        <f t="shared" si="5"/>
        <v>1</v>
      </c>
      <c r="E108" s="13">
        <v>20</v>
      </c>
      <c r="F108" s="14">
        <f t="shared" si="7"/>
        <v>0.76923076923076927</v>
      </c>
    </row>
    <row r="109" spans="1:6" x14ac:dyDescent="0.6">
      <c r="A109" s="2" t="s">
        <v>154</v>
      </c>
      <c r="B109" s="13">
        <v>4</v>
      </c>
      <c r="C109" s="13">
        <v>4</v>
      </c>
      <c r="D109" s="14">
        <f t="shared" si="5"/>
        <v>1</v>
      </c>
      <c r="E109" s="13">
        <v>4</v>
      </c>
      <c r="F109" s="14">
        <f t="shared" si="7"/>
        <v>1</v>
      </c>
    </row>
    <row r="110" spans="1:6" x14ac:dyDescent="0.6">
      <c r="A110" s="23" t="s">
        <v>32</v>
      </c>
      <c r="B110" s="15">
        <f>SUM(B107:B109)</f>
        <v>34</v>
      </c>
      <c r="C110" s="15">
        <f>SUM(C107:C109)</f>
        <v>34</v>
      </c>
      <c r="D110" s="18">
        <f t="shared" si="5"/>
        <v>1</v>
      </c>
      <c r="E110" s="15">
        <f>SUM(E107:E109)</f>
        <v>27</v>
      </c>
      <c r="F110" s="18">
        <f t="shared" si="7"/>
        <v>0.79411764705882348</v>
      </c>
    </row>
    <row r="111" spans="1:6" x14ac:dyDescent="0.6">
      <c r="A111" s="4" t="s">
        <v>155</v>
      </c>
      <c r="B111" s="17">
        <f>B100+B106+B110</f>
        <v>210</v>
      </c>
      <c r="C111" s="17">
        <f>C100+C106+C110</f>
        <v>168</v>
      </c>
      <c r="D111" s="19">
        <f t="shared" si="5"/>
        <v>0.8</v>
      </c>
      <c r="E111" s="17">
        <f>E100+E106+E110</f>
        <v>116</v>
      </c>
      <c r="F111" s="19">
        <f t="shared" si="7"/>
        <v>0.69047619047619047</v>
      </c>
    </row>
    <row r="112" spans="1:6" x14ac:dyDescent="0.6">
      <c r="A112" s="10" t="s">
        <v>293</v>
      </c>
      <c r="B112" s="13"/>
      <c r="C112" s="13"/>
      <c r="D112" s="14"/>
      <c r="E112" s="13"/>
      <c r="F112" s="14"/>
    </row>
    <row r="113" spans="1:6" x14ac:dyDescent="0.6">
      <c r="A113" s="2" t="s">
        <v>157</v>
      </c>
      <c r="B113" s="13">
        <v>28</v>
      </c>
      <c r="C113" s="13">
        <v>10</v>
      </c>
      <c r="D113" s="14">
        <f t="shared" si="5"/>
        <v>0.35714285714285715</v>
      </c>
      <c r="E113" s="13">
        <v>4</v>
      </c>
      <c r="F113" s="14">
        <f t="shared" ref="F113:F125" si="8">E113/C113</f>
        <v>0.4</v>
      </c>
    </row>
    <row r="114" spans="1:6" x14ac:dyDescent="0.6">
      <c r="A114" s="23" t="s">
        <v>256</v>
      </c>
      <c r="B114" s="15">
        <f>SUM(B113)</f>
        <v>28</v>
      </c>
      <c r="C114" s="15">
        <f>SUM(C113)</f>
        <v>10</v>
      </c>
      <c r="D114" s="18">
        <f t="shared" si="5"/>
        <v>0.35714285714285715</v>
      </c>
      <c r="E114" s="15">
        <f>SUM(E113)</f>
        <v>4</v>
      </c>
      <c r="F114" s="18">
        <f t="shared" si="8"/>
        <v>0.4</v>
      </c>
    </row>
    <row r="115" spans="1:6" x14ac:dyDescent="0.6">
      <c r="A115" s="2" t="s">
        <v>158</v>
      </c>
      <c r="B115" s="13">
        <v>9</v>
      </c>
      <c r="C115" s="13">
        <v>9</v>
      </c>
      <c r="D115" s="14">
        <f t="shared" si="5"/>
        <v>1</v>
      </c>
      <c r="E115" s="13">
        <v>3</v>
      </c>
      <c r="F115" s="14">
        <f t="shared" si="8"/>
        <v>0.33333333333333331</v>
      </c>
    </row>
    <row r="116" spans="1:6" x14ac:dyDescent="0.6">
      <c r="A116" s="2" t="s">
        <v>159</v>
      </c>
      <c r="B116" s="13">
        <v>20</v>
      </c>
      <c r="C116" s="13">
        <v>18</v>
      </c>
      <c r="D116" s="14">
        <f t="shared" si="5"/>
        <v>0.9</v>
      </c>
      <c r="E116" s="13">
        <v>13</v>
      </c>
      <c r="F116" s="14">
        <f t="shared" si="8"/>
        <v>0.72222222222222221</v>
      </c>
    </row>
    <row r="117" spans="1:6" x14ac:dyDescent="0.6">
      <c r="A117" s="2" t="s">
        <v>160</v>
      </c>
      <c r="B117" s="13">
        <v>38</v>
      </c>
      <c r="C117" s="13">
        <v>35</v>
      </c>
      <c r="D117" s="14">
        <f t="shared" si="5"/>
        <v>0.92105263157894735</v>
      </c>
      <c r="E117" s="13">
        <v>32</v>
      </c>
      <c r="F117" s="14">
        <f t="shared" si="8"/>
        <v>0.91428571428571426</v>
      </c>
    </row>
    <row r="118" spans="1:6" x14ac:dyDescent="0.6">
      <c r="A118" s="23" t="s">
        <v>188</v>
      </c>
      <c r="B118" s="15">
        <f>SUM(B115:B117)</f>
        <v>67</v>
      </c>
      <c r="C118" s="15">
        <f>SUM(C115:C117)</f>
        <v>62</v>
      </c>
      <c r="D118" s="18">
        <f t="shared" si="5"/>
        <v>0.92537313432835822</v>
      </c>
      <c r="E118" s="15">
        <f>SUM(E115:E117)</f>
        <v>48</v>
      </c>
      <c r="F118" s="18">
        <f t="shared" si="8"/>
        <v>0.77419354838709675</v>
      </c>
    </row>
    <row r="119" spans="1:6" x14ac:dyDescent="0.6">
      <c r="A119" s="2" t="s">
        <v>238</v>
      </c>
      <c r="B119" s="13">
        <v>2</v>
      </c>
      <c r="C119" s="13">
        <v>2</v>
      </c>
      <c r="D119" s="14">
        <f t="shared" si="5"/>
        <v>1</v>
      </c>
      <c r="E119" s="13">
        <v>1</v>
      </c>
      <c r="F119" s="14">
        <f t="shared" si="8"/>
        <v>0.5</v>
      </c>
    </row>
    <row r="120" spans="1:6" x14ac:dyDescent="0.6">
      <c r="A120" s="2" t="s">
        <v>164</v>
      </c>
      <c r="B120" s="13">
        <v>9</v>
      </c>
      <c r="C120" s="13">
        <v>7</v>
      </c>
      <c r="D120" s="14">
        <f t="shared" si="5"/>
        <v>0.77777777777777779</v>
      </c>
      <c r="E120" s="13">
        <v>8</v>
      </c>
      <c r="F120" s="14">
        <f t="shared" si="8"/>
        <v>1.1428571428571428</v>
      </c>
    </row>
    <row r="121" spans="1:6" x14ac:dyDescent="0.6">
      <c r="A121" s="2" t="s">
        <v>275</v>
      </c>
      <c r="B121" s="13">
        <v>1</v>
      </c>
      <c r="C121" s="13">
        <v>1</v>
      </c>
      <c r="D121" s="14">
        <f t="shared" si="5"/>
        <v>1</v>
      </c>
      <c r="E121" s="13">
        <v>0</v>
      </c>
      <c r="F121" s="14">
        <f t="shared" si="8"/>
        <v>0</v>
      </c>
    </row>
    <row r="122" spans="1:6" x14ac:dyDescent="0.6">
      <c r="A122" s="2" t="s">
        <v>244</v>
      </c>
      <c r="B122" s="13">
        <v>22</v>
      </c>
      <c r="C122" s="13">
        <v>20</v>
      </c>
      <c r="D122" s="14">
        <f t="shared" si="5"/>
        <v>0.90909090909090906</v>
      </c>
      <c r="E122" s="13">
        <v>20</v>
      </c>
      <c r="F122" s="14">
        <f t="shared" si="8"/>
        <v>1</v>
      </c>
    </row>
    <row r="123" spans="1:6" x14ac:dyDescent="0.6">
      <c r="A123" s="2" t="s">
        <v>163</v>
      </c>
      <c r="B123" s="13">
        <v>2</v>
      </c>
      <c r="C123" s="13">
        <v>1</v>
      </c>
      <c r="D123" s="14">
        <f t="shared" si="5"/>
        <v>0.5</v>
      </c>
      <c r="E123" s="13">
        <v>0</v>
      </c>
      <c r="F123" s="14">
        <f t="shared" si="8"/>
        <v>0</v>
      </c>
    </row>
    <row r="124" spans="1:6" x14ac:dyDescent="0.6">
      <c r="A124" s="23" t="s">
        <v>32</v>
      </c>
      <c r="B124" s="15">
        <f>SUM(B119:B123)</f>
        <v>36</v>
      </c>
      <c r="C124" s="15">
        <f>SUM(C119:C123)</f>
        <v>31</v>
      </c>
      <c r="D124" s="18">
        <f t="shared" si="5"/>
        <v>0.86111111111111116</v>
      </c>
      <c r="E124" s="15">
        <f>SUM(E119:E123)</f>
        <v>29</v>
      </c>
      <c r="F124" s="18">
        <f t="shared" si="8"/>
        <v>0.93548387096774188</v>
      </c>
    </row>
    <row r="125" spans="1:6" x14ac:dyDescent="0.6">
      <c r="A125" s="4" t="s">
        <v>165</v>
      </c>
      <c r="B125" s="17">
        <f>B114+B118+B124</f>
        <v>131</v>
      </c>
      <c r="C125" s="17">
        <f>C114+C118+C124</f>
        <v>103</v>
      </c>
      <c r="D125" s="19">
        <f t="shared" si="5"/>
        <v>0.7862595419847328</v>
      </c>
      <c r="E125" s="17">
        <f>E114+E118+E124</f>
        <v>81</v>
      </c>
      <c r="F125" s="19">
        <f t="shared" si="8"/>
        <v>0.78640776699029125</v>
      </c>
    </row>
    <row r="126" spans="1:6" x14ac:dyDescent="0.6">
      <c r="A126" s="10" t="s">
        <v>294</v>
      </c>
      <c r="B126" s="13"/>
      <c r="C126" s="13"/>
      <c r="D126" s="14"/>
      <c r="E126" s="13"/>
      <c r="F126" s="14"/>
    </row>
    <row r="127" spans="1:6" x14ac:dyDescent="0.6">
      <c r="A127" s="2" t="s">
        <v>167</v>
      </c>
      <c r="B127" s="13">
        <v>15</v>
      </c>
      <c r="C127" s="13">
        <v>15</v>
      </c>
      <c r="D127" s="14">
        <f t="shared" si="5"/>
        <v>1</v>
      </c>
      <c r="E127" s="13">
        <v>11</v>
      </c>
      <c r="F127" s="14">
        <f t="shared" ref="F127:F134" si="9">E127/C127</f>
        <v>0.73333333333333328</v>
      </c>
    </row>
    <row r="128" spans="1:6" x14ac:dyDescent="0.6">
      <c r="A128" s="2" t="s">
        <v>169</v>
      </c>
      <c r="B128" s="13">
        <v>21</v>
      </c>
      <c r="C128" s="13">
        <v>21</v>
      </c>
      <c r="D128" s="14">
        <f t="shared" si="5"/>
        <v>1</v>
      </c>
      <c r="E128" s="13">
        <v>19</v>
      </c>
      <c r="F128" s="14">
        <f t="shared" si="9"/>
        <v>0.90476190476190477</v>
      </c>
    </row>
    <row r="129" spans="1:6" x14ac:dyDescent="0.6">
      <c r="A129" s="23" t="s">
        <v>188</v>
      </c>
      <c r="B129" s="15">
        <f>SUM(B127:B128)</f>
        <v>36</v>
      </c>
      <c r="C129" s="15">
        <f>SUM(C127:C128)</f>
        <v>36</v>
      </c>
      <c r="D129" s="18">
        <f t="shared" si="5"/>
        <v>1</v>
      </c>
      <c r="E129" s="15">
        <f>SUM(E127:E128)</f>
        <v>30</v>
      </c>
      <c r="F129" s="18">
        <f t="shared" si="9"/>
        <v>0.83333333333333337</v>
      </c>
    </row>
    <row r="130" spans="1:6" x14ac:dyDescent="0.6">
      <c r="A130" s="2" t="s">
        <v>170</v>
      </c>
      <c r="B130" s="13">
        <v>11</v>
      </c>
      <c r="C130" s="13">
        <v>11</v>
      </c>
      <c r="D130" s="14">
        <f t="shared" ref="D130:D144" si="10">C130/B130</f>
        <v>1</v>
      </c>
      <c r="E130" s="13">
        <v>8</v>
      </c>
      <c r="F130" s="14">
        <f t="shared" si="9"/>
        <v>0.72727272727272729</v>
      </c>
    </row>
    <row r="131" spans="1:6" x14ac:dyDescent="0.6">
      <c r="A131" s="2" t="s">
        <v>295</v>
      </c>
      <c r="B131" s="13">
        <v>5</v>
      </c>
      <c r="C131" s="13">
        <v>5</v>
      </c>
      <c r="D131" s="14">
        <f t="shared" si="10"/>
        <v>1</v>
      </c>
      <c r="E131" s="13">
        <v>4</v>
      </c>
      <c r="F131" s="14">
        <f t="shared" si="9"/>
        <v>0.8</v>
      </c>
    </row>
    <row r="132" spans="1:6" x14ac:dyDescent="0.6">
      <c r="A132" s="2" t="s">
        <v>172</v>
      </c>
      <c r="B132" s="13">
        <v>3</v>
      </c>
      <c r="C132" s="13">
        <v>2</v>
      </c>
      <c r="D132" s="14">
        <f t="shared" si="10"/>
        <v>0.66666666666666663</v>
      </c>
      <c r="E132" s="13">
        <v>1</v>
      </c>
      <c r="F132" s="14">
        <f t="shared" si="9"/>
        <v>0.5</v>
      </c>
    </row>
    <row r="133" spans="1:6" x14ac:dyDescent="0.6">
      <c r="A133" s="23" t="s">
        <v>32</v>
      </c>
      <c r="B133" s="15">
        <f>SUM(B130:B132)</f>
        <v>19</v>
      </c>
      <c r="C133" s="15">
        <f>SUM(C130:C132)</f>
        <v>18</v>
      </c>
      <c r="D133" s="18">
        <f t="shared" si="10"/>
        <v>0.94736842105263153</v>
      </c>
      <c r="E133" s="15">
        <f>SUM(E130:E132)</f>
        <v>13</v>
      </c>
      <c r="F133" s="18">
        <f t="shared" si="9"/>
        <v>0.72222222222222221</v>
      </c>
    </row>
    <row r="134" spans="1:6" x14ac:dyDescent="0.6">
      <c r="A134" s="4" t="s">
        <v>174</v>
      </c>
      <c r="B134" s="17">
        <f>B129+B133</f>
        <v>55</v>
      </c>
      <c r="C134" s="17">
        <f>C129+C133</f>
        <v>54</v>
      </c>
      <c r="D134" s="19">
        <f t="shared" si="10"/>
        <v>0.98181818181818181</v>
      </c>
      <c r="E134" s="17">
        <f>E129+E133</f>
        <v>43</v>
      </c>
      <c r="F134" s="19">
        <f t="shared" si="9"/>
        <v>0.79629629629629628</v>
      </c>
    </row>
    <row r="135" spans="1:6" x14ac:dyDescent="0.6">
      <c r="A135" s="10" t="s">
        <v>245</v>
      </c>
      <c r="B135" s="13"/>
      <c r="C135" s="13"/>
      <c r="D135" s="14"/>
      <c r="E135" s="13"/>
      <c r="F135" s="14"/>
    </row>
    <row r="136" spans="1:6" x14ac:dyDescent="0.6">
      <c r="A136" s="2" t="s">
        <v>46</v>
      </c>
      <c r="B136" s="13">
        <v>8</v>
      </c>
      <c r="C136" s="13">
        <v>6</v>
      </c>
      <c r="D136" s="14">
        <f t="shared" si="10"/>
        <v>0.75</v>
      </c>
      <c r="E136" s="13">
        <v>3</v>
      </c>
      <c r="F136" s="14">
        <f>E136/C136</f>
        <v>0.5</v>
      </c>
    </row>
    <row r="137" spans="1:6" x14ac:dyDescent="0.6">
      <c r="A137" s="2" t="s">
        <v>49</v>
      </c>
      <c r="B137" s="13">
        <v>2</v>
      </c>
      <c r="C137" s="13">
        <v>2</v>
      </c>
      <c r="D137" s="14">
        <f t="shared" si="10"/>
        <v>1</v>
      </c>
      <c r="E137" s="13">
        <v>1</v>
      </c>
      <c r="F137" s="14">
        <f>E137/C137</f>
        <v>0.5</v>
      </c>
    </row>
    <row r="138" spans="1:6" x14ac:dyDescent="0.6">
      <c r="A138" s="23" t="s">
        <v>256</v>
      </c>
      <c r="B138" s="15">
        <f>SUM(B136:B137)</f>
        <v>10</v>
      </c>
      <c r="C138" s="15">
        <f>SUM(C136:C137)</f>
        <v>8</v>
      </c>
      <c r="D138" s="18">
        <f t="shared" si="10"/>
        <v>0.8</v>
      </c>
      <c r="E138" s="15">
        <f>SUM(E136:E137)</f>
        <v>4</v>
      </c>
      <c r="F138" s="18">
        <f>E138/C138</f>
        <v>0.5</v>
      </c>
    </row>
    <row r="139" spans="1:6" x14ac:dyDescent="0.6">
      <c r="A139" s="2" t="s">
        <v>56</v>
      </c>
      <c r="B139" s="13">
        <v>12</v>
      </c>
      <c r="C139" s="13">
        <v>2</v>
      </c>
      <c r="D139" s="14">
        <f t="shared" si="10"/>
        <v>0.16666666666666666</v>
      </c>
      <c r="E139" s="13">
        <v>1</v>
      </c>
      <c r="F139" s="14">
        <v>0</v>
      </c>
    </row>
    <row r="140" spans="1:6" x14ac:dyDescent="0.6">
      <c r="A140" s="2" t="s">
        <v>57</v>
      </c>
      <c r="B140" s="13">
        <v>1</v>
      </c>
      <c r="C140" s="13">
        <v>1</v>
      </c>
      <c r="D140" s="14">
        <f t="shared" si="10"/>
        <v>1</v>
      </c>
      <c r="E140" s="13">
        <v>1</v>
      </c>
      <c r="F140" s="14"/>
    </row>
    <row r="141" spans="1:6" x14ac:dyDescent="0.6">
      <c r="A141" s="2" t="s">
        <v>279</v>
      </c>
      <c r="B141" s="13">
        <v>17</v>
      </c>
      <c r="C141" s="13">
        <v>16</v>
      </c>
      <c r="D141" s="14">
        <f t="shared" si="10"/>
        <v>0.94117647058823528</v>
      </c>
      <c r="E141" s="13">
        <v>10</v>
      </c>
      <c r="F141" s="14">
        <f>E141/C141</f>
        <v>0.625</v>
      </c>
    </row>
    <row r="142" spans="1:6" x14ac:dyDescent="0.6">
      <c r="A142" s="23" t="s">
        <v>188</v>
      </c>
      <c r="B142" s="15">
        <f>SUM(B139:B141)</f>
        <v>30</v>
      </c>
      <c r="C142" s="15">
        <f>SUM(C139:C141)</f>
        <v>19</v>
      </c>
      <c r="D142" s="18">
        <f t="shared" si="10"/>
        <v>0.6333333333333333</v>
      </c>
      <c r="E142" s="15">
        <f>SUM(E139:E141)</f>
        <v>12</v>
      </c>
      <c r="F142" s="18">
        <f>E142/C142</f>
        <v>0.63157894736842102</v>
      </c>
    </row>
    <row r="143" spans="1:6" x14ac:dyDescent="0.6">
      <c r="A143" s="4" t="s">
        <v>249</v>
      </c>
      <c r="B143" s="17">
        <f>B138+B142</f>
        <v>40</v>
      </c>
      <c r="C143" s="17">
        <f>C138+C142</f>
        <v>27</v>
      </c>
      <c r="D143" s="19">
        <f t="shared" si="10"/>
        <v>0.67500000000000004</v>
      </c>
      <c r="E143" s="17">
        <f>E138+E142</f>
        <v>16</v>
      </c>
      <c r="F143" s="19">
        <f>E143/C143</f>
        <v>0.59259259259259256</v>
      </c>
    </row>
    <row r="144" spans="1:6" s="51" customFormat="1" ht="18.3" x14ac:dyDescent="0.7">
      <c r="A144" s="9" t="s">
        <v>175</v>
      </c>
      <c r="B144" s="50">
        <f>B24+B41+B57+B69+B92+B95+B111+B125+B134+B143</f>
        <v>2512</v>
      </c>
      <c r="C144" s="50">
        <f>C24+C41+C57+C69+C92+C95+C111+C125+C134+C143</f>
        <v>1550</v>
      </c>
      <c r="D144" s="37">
        <f t="shared" si="10"/>
        <v>0.6170382165605095</v>
      </c>
      <c r="E144" s="50">
        <f>E24+E41+E57+E69+E92+E95+E111+E125+E134+E143</f>
        <v>1028</v>
      </c>
      <c r="F144" s="37">
        <f>E144/C144</f>
        <v>0.66322580645161289</v>
      </c>
    </row>
    <row r="145" spans="1:6" x14ac:dyDescent="0.6">
      <c r="A145" s="48" t="s">
        <v>176</v>
      </c>
      <c r="B145" s="20"/>
      <c r="C145" s="20"/>
      <c r="D145" s="20"/>
      <c r="E145" s="20"/>
      <c r="F145" s="20"/>
    </row>
    <row r="146" spans="1:6" x14ac:dyDescent="0.6">
      <c r="A146" s="49" t="s">
        <v>177</v>
      </c>
      <c r="B146" s="20"/>
      <c r="C146" s="20"/>
      <c r="D146" s="20"/>
      <c r="E146" s="20"/>
      <c r="F146" s="20"/>
    </row>
  </sheetData>
  <pageMargins left="0.7" right="0.7" top="0.75" bottom="0.75" header="0.3" footer="0.3"/>
  <pageSetup scale="76" orientation="portrait" r:id="rId1"/>
  <headerFooter>
    <oddHeader xml:space="preserve">&amp;L&amp;"-,Bold"&amp;11Program Level Data&amp;C&amp;"-,Bold"&amp;11Table 39 &amp;R&amp;"-,Bold"&amp;11Graduate Admissions by Program </oddHeader>
    <oddFooter>&amp;L&amp;"-,Bold"&amp;11Office of Institutional Research, UMass Boston</oddFooter>
  </headerFooter>
  <rowBreaks count="2" manualBreakCount="2">
    <brk id="41" max="5" man="1"/>
    <brk id="92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0"/>
  <sheetViews>
    <sheetView topLeftCell="A202" zoomScale="110" zoomScaleNormal="110" workbookViewId="0">
      <selection activeCell="G228" sqref="G228"/>
    </sheetView>
  </sheetViews>
  <sheetFormatPr defaultRowHeight="15.6" x14ac:dyDescent="0.6"/>
  <cols>
    <col min="1" max="1" width="41.09765625" style="74" customWidth="1"/>
    <col min="2" max="2" width="12.75" style="20" customWidth="1"/>
    <col min="3" max="3" width="9.75" style="20" customWidth="1"/>
    <col min="4" max="4" width="11.75" style="20" customWidth="1"/>
    <col min="5" max="5" width="8.59765625" style="20" customWidth="1"/>
    <col min="6" max="6" width="9.09765625" style="20" customWidth="1"/>
  </cols>
  <sheetData>
    <row r="1" spans="1:6" ht="18.3" x14ac:dyDescent="0.7">
      <c r="A1" s="69" t="s">
        <v>299</v>
      </c>
    </row>
    <row r="2" spans="1:6" ht="31.5" thickBot="1" x14ac:dyDescent="0.65">
      <c r="A2" s="77"/>
      <c r="B2" s="78" t="s">
        <v>179</v>
      </c>
      <c r="C2" s="79" t="s">
        <v>180</v>
      </c>
      <c r="D2" s="79" t="s">
        <v>181</v>
      </c>
      <c r="E2" s="79" t="s">
        <v>182</v>
      </c>
      <c r="F2" s="79" t="s">
        <v>183</v>
      </c>
    </row>
    <row r="3" spans="1:6" x14ac:dyDescent="0.6">
      <c r="A3" s="43" t="s">
        <v>184</v>
      </c>
      <c r="B3" s="25"/>
      <c r="C3" s="25"/>
      <c r="D3" s="25"/>
      <c r="E3" s="25"/>
      <c r="F3" s="25"/>
    </row>
    <row r="4" spans="1:6" x14ac:dyDescent="0.6">
      <c r="A4" s="2" t="s">
        <v>7</v>
      </c>
      <c r="B4" s="26">
        <v>287</v>
      </c>
      <c r="C4" s="26">
        <v>13</v>
      </c>
      <c r="D4" s="14">
        <f>C4/B4</f>
        <v>4.5296167247386762E-2</v>
      </c>
      <c r="E4" s="26">
        <v>8</v>
      </c>
      <c r="F4" s="14">
        <f t="shared" ref="F4:F25" si="0">E4/C4</f>
        <v>0.61538461538461542</v>
      </c>
    </row>
    <row r="5" spans="1:6" x14ac:dyDescent="0.6">
      <c r="A5" s="2" t="s">
        <v>8</v>
      </c>
      <c r="B5" s="26">
        <v>28</v>
      </c>
      <c r="C5" s="26">
        <v>5</v>
      </c>
      <c r="D5" s="14">
        <f t="shared" ref="D5:D62" si="1">C5/B5</f>
        <v>0.17857142857142858</v>
      </c>
      <c r="E5" s="26">
        <v>4</v>
      </c>
      <c r="F5" s="14">
        <f t="shared" si="0"/>
        <v>0.8</v>
      </c>
    </row>
    <row r="6" spans="1:6" x14ac:dyDescent="0.6">
      <c r="A6" s="2" t="s">
        <v>9</v>
      </c>
      <c r="B6" s="26">
        <v>22</v>
      </c>
      <c r="C6" s="26">
        <v>10</v>
      </c>
      <c r="D6" s="14">
        <f t="shared" si="1"/>
        <v>0.45454545454545453</v>
      </c>
      <c r="E6" s="26">
        <v>6</v>
      </c>
      <c r="F6" s="14">
        <f t="shared" si="0"/>
        <v>0.6</v>
      </c>
    </row>
    <row r="7" spans="1:6" x14ac:dyDescent="0.6">
      <c r="A7" s="23" t="s">
        <v>10</v>
      </c>
      <c r="B7" s="38">
        <f>SUM(B4:B6)</f>
        <v>337</v>
      </c>
      <c r="C7" s="38">
        <f>SUM(C4:C6)</f>
        <v>28</v>
      </c>
      <c r="D7" s="18">
        <f t="shared" si="1"/>
        <v>8.3086053412462904E-2</v>
      </c>
      <c r="E7" s="38">
        <f>SUM(E4:E6)</f>
        <v>18</v>
      </c>
      <c r="F7" s="18">
        <f t="shared" si="0"/>
        <v>0.6428571428571429</v>
      </c>
    </row>
    <row r="8" spans="1:6" x14ac:dyDescent="0.6">
      <c r="A8" s="2" t="s">
        <v>11</v>
      </c>
      <c r="B8" s="26">
        <v>7</v>
      </c>
      <c r="C8" s="26">
        <v>6</v>
      </c>
      <c r="D8" s="14">
        <f t="shared" si="1"/>
        <v>0.8571428571428571</v>
      </c>
      <c r="E8" s="26">
        <v>4</v>
      </c>
      <c r="F8" s="14">
        <f t="shared" si="0"/>
        <v>0.66666666666666663</v>
      </c>
    </row>
    <row r="9" spans="1:6" x14ac:dyDescent="0.6">
      <c r="A9" s="2" t="s">
        <v>12</v>
      </c>
      <c r="B9" s="26">
        <v>18</v>
      </c>
      <c r="C9" s="26">
        <v>10</v>
      </c>
      <c r="D9" s="14">
        <f t="shared" si="1"/>
        <v>0.55555555555555558</v>
      </c>
      <c r="E9" s="26">
        <v>7</v>
      </c>
      <c r="F9" s="14">
        <f t="shared" si="0"/>
        <v>0.7</v>
      </c>
    </row>
    <row r="10" spans="1:6" x14ac:dyDescent="0.6">
      <c r="A10" s="2" t="s">
        <v>13</v>
      </c>
      <c r="B10" s="26">
        <v>63</v>
      </c>
      <c r="C10" s="26">
        <v>43</v>
      </c>
      <c r="D10" s="14">
        <f t="shared" si="1"/>
        <v>0.68253968253968256</v>
      </c>
      <c r="E10" s="26">
        <v>35</v>
      </c>
      <c r="F10" s="14">
        <f t="shared" si="0"/>
        <v>0.81395348837209303</v>
      </c>
    </row>
    <row r="11" spans="1:6" x14ac:dyDescent="0.6">
      <c r="A11" s="2" t="s">
        <v>14</v>
      </c>
      <c r="B11" s="26">
        <v>16</v>
      </c>
      <c r="C11" s="26">
        <v>11</v>
      </c>
      <c r="D11" s="14">
        <f t="shared" si="1"/>
        <v>0.6875</v>
      </c>
      <c r="E11" s="26">
        <v>5</v>
      </c>
      <c r="F11" s="14">
        <f t="shared" si="0"/>
        <v>0.45454545454545453</v>
      </c>
    </row>
    <row r="12" spans="1:6" x14ac:dyDescent="0.6">
      <c r="A12" s="2" t="s">
        <v>15</v>
      </c>
      <c r="B12" s="26">
        <v>99</v>
      </c>
      <c r="C12" s="26">
        <v>21</v>
      </c>
      <c r="D12" s="14">
        <f t="shared" si="1"/>
        <v>0.21212121212121213</v>
      </c>
      <c r="E12" s="26">
        <v>11</v>
      </c>
      <c r="F12" s="14">
        <f t="shared" si="0"/>
        <v>0.52380952380952384</v>
      </c>
    </row>
    <row r="13" spans="1:6" x14ac:dyDescent="0.6">
      <c r="A13" s="2" t="s">
        <v>16</v>
      </c>
      <c r="B13" s="26">
        <v>36</v>
      </c>
      <c r="C13" s="26">
        <v>26</v>
      </c>
      <c r="D13" s="14">
        <f t="shared" si="1"/>
        <v>0.72222222222222221</v>
      </c>
      <c r="E13" s="26">
        <v>18</v>
      </c>
      <c r="F13" s="14">
        <f t="shared" si="0"/>
        <v>0.69230769230769229</v>
      </c>
    </row>
    <row r="14" spans="1:6" x14ac:dyDescent="0.6">
      <c r="A14" s="2" t="s">
        <v>17</v>
      </c>
      <c r="B14" s="26">
        <v>27</v>
      </c>
      <c r="C14" s="26">
        <v>13</v>
      </c>
      <c r="D14" s="14">
        <f t="shared" si="1"/>
        <v>0.48148148148148145</v>
      </c>
      <c r="E14" s="26">
        <v>10</v>
      </c>
      <c r="F14" s="14">
        <f t="shared" si="0"/>
        <v>0.76923076923076927</v>
      </c>
    </row>
    <row r="15" spans="1:6" x14ac:dyDescent="0.6">
      <c r="A15" s="2" t="s">
        <v>18</v>
      </c>
      <c r="B15" s="26">
        <v>39</v>
      </c>
      <c r="C15" s="26">
        <v>34</v>
      </c>
      <c r="D15" s="14">
        <f t="shared" si="1"/>
        <v>0.87179487179487181</v>
      </c>
      <c r="E15" s="26">
        <v>24</v>
      </c>
      <c r="F15" s="14">
        <f t="shared" si="0"/>
        <v>0.70588235294117652</v>
      </c>
    </row>
    <row r="16" spans="1:6" x14ac:dyDescent="0.6">
      <c r="A16" s="28" t="s">
        <v>19</v>
      </c>
      <c r="B16" s="29">
        <v>5</v>
      </c>
      <c r="C16" s="29">
        <v>3</v>
      </c>
      <c r="D16" s="14">
        <f t="shared" si="1"/>
        <v>0.6</v>
      </c>
      <c r="E16" s="29">
        <v>2</v>
      </c>
      <c r="F16" s="14">
        <f t="shared" si="0"/>
        <v>0.66666666666666663</v>
      </c>
    </row>
    <row r="17" spans="1:6" x14ac:dyDescent="0.6">
      <c r="A17" s="28" t="s">
        <v>20</v>
      </c>
      <c r="B17" s="29">
        <v>22</v>
      </c>
      <c r="C17" s="29">
        <v>22</v>
      </c>
      <c r="D17" s="14">
        <f t="shared" si="1"/>
        <v>1</v>
      </c>
      <c r="E17" s="29">
        <v>15</v>
      </c>
      <c r="F17" s="14">
        <f t="shared" si="0"/>
        <v>0.68181818181818177</v>
      </c>
    </row>
    <row r="18" spans="1:6" x14ac:dyDescent="0.6">
      <c r="A18" s="28" t="s">
        <v>21</v>
      </c>
      <c r="B18" s="29">
        <v>12</v>
      </c>
      <c r="C18" s="29">
        <v>9</v>
      </c>
      <c r="D18" s="14">
        <f t="shared" si="1"/>
        <v>0.75</v>
      </c>
      <c r="E18" s="29">
        <v>7</v>
      </c>
      <c r="F18" s="14">
        <f t="shared" si="0"/>
        <v>0.77777777777777779</v>
      </c>
    </row>
    <row r="19" spans="1:6" x14ac:dyDescent="0.6">
      <c r="A19" s="2" t="s">
        <v>141</v>
      </c>
      <c r="B19" s="26">
        <v>14</v>
      </c>
      <c r="C19" s="26">
        <v>11</v>
      </c>
      <c r="D19" s="14">
        <f t="shared" si="1"/>
        <v>0.7857142857142857</v>
      </c>
      <c r="E19" s="26">
        <v>0</v>
      </c>
      <c r="F19" s="14">
        <f t="shared" si="0"/>
        <v>0</v>
      </c>
    </row>
    <row r="20" spans="1:6" x14ac:dyDescent="0.6">
      <c r="A20" s="2" t="s">
        <v>23</v>
      </c>
      <c r="B20" s="26">
        <v>8</v>
      </c>
      <c r="C20" s="26">
        <v>7</v>
      </c>
      <c r="D20" s="14">
        <f t="shared" si="1"/>
        <v>0.875</v>
      </c>
      <c r="E20" s="26">
        <v>4</v>
      </c>
      <c r="F20" s="14">
        <f t="shared" si="0"/>
        <v>0.5714285714285714</v>
      </c>
    </row>
    <row r="21" spans="1:6" x14ac:dyDescent="0.6">
      <c r="A21" s="28" t="s">
        <v>24</v>
      </c>
      <c r="B21" s="29">
        <v>2</v>
      </c>
      <c r="C21" s="29">
        <v>2</v>
      </c>
      <c r="D21" s="14">
        <f t="shared" si="1"/>
        <v>1</v>
      </c>
      <c r="E21" s="29">
        <v>2</v>
      </c>
      <c r="F21" s="14">
        <f t="shared" si="0"/>
        <v>1</v>
      </c>
    </row>
    <row r="22" spans="1:6" x14ac:dyDescent="0.6">
      <c r="A22" s="28" t="s">
        <v>25</v>
      </c>
      <c r="B22" s="29">
        <v>3</v>
      </c>
      <c r="C22" s="29">
        <v>3</v>
      </c>
      <c r="D22" s="14">
        <f t="shared" si="1"/>
        <v>1</v>
      </c>
      <c r="E22" s="29">
        <v>1</v>
      </c>
      <c r="F22" s="14">
        <f t="shared" si="0"/>
        <v>0.33333333333333331</v>
      </c>
    </row>
    <row r="23" spans="1:6" x14ac:dyDescent="0.6">
      <c r="A23" s="28" t="s">
        <v>26</v>
      </c>
      <c r="B23" s="29">
        <v>3</v>
      </c>
      <c r="C23" s="29">
        <v>2</v>
      </c>
      <c r="D23" s="14">
        <f t="shared" si="1"/>
        <v>0.66666666666666663</v>
      </c>
      <c r="E23" s="29">
        <v>1</v>
      </c>
      <c r="F23" s="14">
        <f t="shared" si="0"/>
        <v>0.5</v>
      </c>
    </row>
    <row r="24" spans="1:6" x14ac:dyDescent="0.6">
      <c r="A24" s="2" t="s">
        <v>300</v>
      </c>
      <c r="B24" s="26">
        <v>8</v>
      </c>
      <c r="C24" s="26">
        <v>8</v>
      </c>
      <c r="D24" s="14">
        <f t="shared" si="1"/>
        <v>1</v>
      </c>
      <c r="E24" s="26">
        <v>6</v>
      </c>
      <c r="F24" s="14">
        <f t="shared" si="0"/>
        <v>0.75</v>
      </c>
    </row>
    <row r="25" spans="1:6" x14ac:dyDescent="0.6">
      <c r="A25" s="23" t="s">
        <v>27</v>
      </c>
      <c r="B25" s="38">
        <f>B8+B9+B10+B11+B12+B13+B14+B15+B20+B24+B19</f>
        <v>335</v>
      </c>
      <c r="C25" s="38">
        <f>C8+C9+C10+C11+C12+C13+C14+C15+C20+C24+C19</f>
        <v>190</v>
      </c>
      <c r="D25" s="18">
        <f t="shared" si="1"/>
        <v>0.56716417910447758</v>
      </c>
      <c r="E25" s="38">
        <f>E8+E9+E10+E11+E12+E13+E14+E15+E19+E20+E24</f>
        <v>124</v>
      </c>
      <c r="F25" s="18">
        <f t="shared" si="0"/>
        <v>0.65263157894736845</v>
      </c>
    </row>
    <row r="26" spans="1:6" x14ac:dyDescent="0.6">
      <c r="A26" s="2" t="s">
        <v>301</v>
      </c>
      <c r="B26" s="26">
        <v>1</v>
      </c>
      <c r="C26" s="26">
        <v>1</v>
      </c>
      <c r="D26" s="14">
        <v>0</v>
      </c>
      <c r="E26" s="26">
        <v>1</v>
      </c>
      <c r="F26" s="14">
        <v>0</v>
      </c>
    </row>
    <row r="27" spans="1:6" x14ac:dyDescent="0.6">
      <c r="A27" s="2" t="s">
        <v>302</v>
      </c>
      <c r="B27" s="26">
        <v>1</v>
      </c>
      <c r="C27" s="26">
        <v>1</v>
      </c>
      <c r="D27" s="14">
        <v>0</v>
      </c>
      <c r="E27" s="26">
        <v>1</v>
      </c>
      <c r="F27" s="14">
        <v>0</v>
      </c>
    </row>
    <row r="28" spans="1:6" x14ac:dyDescent="0.6">
      <c r="A28" s="2" t="s">
        <v>303</v>
      </c>
      <c r="B28" s="26">
        <v>0</v>
      </c>
      <c r="C28" s="26">
        <v>0</v>
      </c>
      <c r="D28" s="14">
        <v>0</v>
      </c>
      <c r="E28" s="26">
        <v>0</v>
      </c>
      <c r="F28" s="14">
        <v>0</v>
      </c>
    </row>
    <row r="29" spans="1:6" x14ac:dyDescent="0.6">
      <c r="A29" s="2" t="s">
        <v>31</v>
      </c>
      <c r="B29" s="26">
        <v>3</v>
      </c>
      <c r="C29" s="26">
        <v>3</v>
      </c>
      <c r="D29" s="14">
        <f t="shared" si="1"/>
        <v>1</v>
      </c>
      <c r="E29" s="26">
        <v>2</v>
      </c>
      <c r="F29" s="14">
        <f>E29/C29</f>
        <v>0.66666666666666663</v>
      </c>
    </row>
    <row r="30" spans="1:6" x14ac:dyDescent="0.6">
      <c r="A30" s="23" t="s">
        <v>32</v>
      </c>
      <c r="B30" s="38">
        <f>SUM(B26:B29)</f>
        <v>5</v>
      </c>
      <c r="C30" s="38">
        <f>SUM(C26:C29)</f>
        <v>5</v>
      </c>
      <c r="D30" s="18">
        <f t="shared" si="1"/>
        <v>1</v>
      </c>
      <c r="E30" s="38">
        <f>SUM(E26:E29)</f>
        <v>4</v>
      </c>
      <c r="F30" s="18">
        <f>E30/C30</f>
        <v>0.8</v>
      </c>
    </row>
    <row r="31" spans="1:6" x14ac:dyDescent="0.6">
      <c r="A31" s="8" t="s">
        <v>33</v>
      </c>
      <c r="B31" s="30">
        <f>B7+B25+B30</f>
        <v>677</v>
      </c>
      <c r="C31" s="30">
        <f>C7+C25+C30</f>
        <v>223</v>
      </c>
      <c r="D31" s="19">
        <f t="shared" si="1"/>
        <v>0.32939438700147711</v>
      </c>
      <c r="E31" s="30">
        <f>E7+E25+E30</f>
        <v>146</v>
      </c>
      <c r="F31" s="19">
        <f>E31/C31</f>
        <v>0.6547085201793722</v>
      </c>
    </row>
    <row r="32" spans="1:6" x14ac:dyDescent="0.6">
      <c r="A32" s="43" t="s">
        <v>192</v>
      </c>
      <c r="B32" s="30"/>
      <c r="C32" s="30"/>
      <c r="D32" s="14"/>
      <c r="E32" s="30"/>
      <c r="F32" s="14"/>
    </row>
    <row r="33" spans="1:6" x14ac:dyDescent="0.6">
      <c r="A33" s="2" t="s">
        <v>35</v>
      </c>
      <c r="B33" s="26">
        <v>45</v>
      </c>
      <c r="C33" s="26">
        <v>8</v>
      </c>
      <c r="D33" s="14">
        <f t="shared" si="1"/>
        <v>0.17777777777777778</v>
      </c>
      <c r="E33" s="26">
        <v>7</v>
      </c>
      <c r="F33" s="14">
        <f>E33/C33</f>
        <v>0.875</v>
      </c>
    </row>
    <row r="34" spans="1:6" x14ac:dyDescent="0.6">
      <c r="A34" s="28" t="s">
        <v>36</v>
      </c>
      <c r="B34" s="29">
        <v>10</v>
      </c>
      <c r="C34" s="29">
        <v>2</v>
      </c>
      <c r="D34" s="14">
        <f t="shared" si="1"/>
        <v>0.2</v>
      </c>
      <c r="E34" s="29">
        <v>2</v>
      </c>
      <c r="F34" s="14">
        <f>E34/C34</f>
        <v>1</v>
      </c>
    </row>
    <row r="35" spans="1:6" x14ac:dyDescent="0.6">
      <c r="A35" s="28" t="s">
        <v>304</v>
      </c>
      <c r="B35" s="29">
        <v>35</v>
      </c>
      <c r="C35" s="29">
        <v>6</v>
      </c>
      <c r="D35" s="14">
        <f t="shared" si="1"/>
        <v>0.17142857142857143</v>
      </c>
      <c r="E35" s="29">
        <v>5</v>
      </c>
      <c r="F35" s="14">
        <f>E35/C35</f>
        <v>0.83333333333333337</v>
      </c>
    </row>
    <row r="36" spans="1:6" x14ac:dyDescent="0.6">
      <c r="A36" s="2" t="s">
        <v>38</v>
      </c>
      <c r="B36" s="26">
        <v>10</v>
      </c>
      <c r="C36" s="26">
        <v>1</v>
      </c>
      <c r="D36" s="14">
        <f t="shared" si="1"/>
        <v>0.1</v>
      </c>
      <c r="E36" s="26">
        <v>1</v>
      </c>
      <c r="F36" s="14">
        <v>0</v>
      </c>
    </row>
    <row r="37" spans="1:6" x14ac:dyDescent="0.6">
      <c r="A37" s="2" t="s">
        <v>39</v>
      </c>
      <c r="B37" s="26">
        <v>34</v>
      </c>
      <c r="C37" s="26">
        <v>10</v>
      </c>
      <c r="D37" s="14">
        <f t="shared" si="1"/>
        <v>0.29411764705882354</v>
      </c>
      <c r="E37" s="26">
        <v>6</v>
      </c>
      <c r="F37" s="14">
        <f>E37/C37</f>
        <v>0.6</v>
      </c>
    </row>
    <row r="38" spans="1:6" x14ac:dyDescent="0.6">
      <c r="A38" s="28" t="s">
        <v>40</v>
      </c>
      <c r="B38" s="29">
        <v>5</v>
      </c>
      <c r="C38" s="29">
        <v>1</v>
      </c>
      <c r="D38" s="14">
        <f t="shared" si="1"/>
        <v>0.2</v>
      </c>
      <c r="E38" s="29">
        <v>1</v>
      </c>
      <c r="F38" s="14">
        <f>E38/C38</f>
        <v>1</v>
      </c>
    </row>
    <row r="39" spans="1:6" x14ac:dyDescent="0.6">
      <c r="A39" s="28" t="s">
        <v>41</v>
      </c>
      <c r="B39" s="29">
        <v>13</v>
      </c>
      <c r="C39" s="29">
        <v>7</v>
      </c>
      <c r="D39" s="14">
        <f t="shared" si="1"/>
        <v>0.53846153846153844</v>
      </c>
      <c r="E39" s="29">
        <v>3</v>
      </c>
      <c r="F39" s="14">
        <f>E39/C39</f>
        <v>0.42857142857142855</v>
      </c>
    </row>
    <row r="40" spans="1:6" x14ac:dyDescent="0.6">
      <c r="A40" s="28" t="s">
        <v>42</v>
      </c>
      <c r="B40" s="29">
        <v>3</v>
      </c>
      <c r="C40" s="29">
        <v>1</v>
      </c>
      <c r="D40" s="14">
        <f t="shared" si="1"/>
        <v>0.33333333333333331</v>
      </c>
      <c r="E40" s="29">
        <v>1</v>
      </c>
      <c r="F40" s="14">
        <f>E40/C40</f>
        <v>1</v>
      </c>
    </row>
    <row r="41" spans="1:6" x14ac:dyDescent="0.6">
      <c r="A41" s="28" t="s">
        <v>43</v>
      </c>
      <c r="B41" s="29">
        <v>5</v>
      </c>
      <c r="C41" s="29">
        <v>0</v>
      </c>
      <c r="D41" s="14">
        <f t="shared" si="1"/>
        <v>0</v>
      </c>
      <c r="E41" s="29">
        <v>0</v>
      </c>
      <c r="F41" s="14">
        <v>0</v>
      </c>
    </row>
    <row r="42" spans="1:6" x14ac:dyDescent="0.6">
      <c r="A42" s="28" t="s">
        <v>44</v>
      </c>
      <c r="B42" s="29">
        <v>6</v>
      </c>
      <c r="C42" s="29">
        <v>0</v>
      </c>
      <c r="D42" s="14">
        <f t="shared" si="1"/>
        <v>0</v>
      </c>
      <c r="E42" s="29">
        <v>0</v>
      </c>
      <c r="F42" s="14">
        <v>0</v>
      </c>
    </row>
    <row r="43" spans="1:6" x14ac:dyDescent="0.6">
      <c r="A43" s="28" t="s">
        <v>305</v>
      </c>
      <c r="B43" s="29">
        <v>2</v>
      </c>
      <c r="C43" s="29">
        <v>1</v>
      </c>
      <c r="D43" s="14">
        <f t="shared" si="1"/>
        <v>0.5</v>
      </c>
      <c r="E43" s="29">
        <v>1</v>
      </c>
      <c r="F43" s="14">
        <f>E43/C43</f>
        <v>1</v>
      </c>
    </row>
    <row r="44" spans="1:6" x14ac:dyDescent="0.6">
      <c r="A44" s="2" t="s">
        <v>45</v>
      </c>
      <c r="B44" s="26">
        <v>16</v>
      </c>
      <c r="C44" s="26">
        <v>8</v>
      </c>
      <c r="D44" s="14">
        <f t="shared" si="1"/>
        <v>0.5</v>
      </c>
      <c r="E44" s="26">
        <v>6</v>
      </c>
      <c r="F44" s="14">
        <f>E44/C44</f>
        <v>0.75</v>
      </c>
    </row>
    <row r="45" spans="1:6" x14ac:dyDescent="0.6">
      <c r="A45" s="23" t="s">
        <v>10</v>
      </c>
      <c r="B45" s="38">
        <f>B33+B36+B44+B37</f>
        <v>105</v>
      </c>
      <c r="C45" s="38">
        <f>C33+C36+C44+C37</f>
        <v>27</v>
      </c>
      <c r="D45" s="18">
        <f t="shared" si="1"/>
        <v>0.25714285714285712</v>
      </c>
      <c r="E45" s="38">
        <f>E33+E36+E37+E44</f>
        <v>20</v>
      </c>
      <c r="F45" s="18">
        <f>D45/C45</f>
        <v>9.5238095238095229E-3</v>
      </c>
    </row>
    <row r="46" spans="1:6" x14ac:dyDescent="0.6">
      <c r="A46" s="2" t="s">
        <v>50</v>
      </c>
      <c r="B46" s="26">
        <v>8</v>
      </c>
      <c r="C46" s="26">
        <v>4</v>
      </c>
      <c r="D46" s="14">
        <f t="shared" si="1"/>
        <v>0.5</v>
      </c>
      <c r="E46" s="26">
        <v>2</v>
      </c>
      <c r="F46" s="14">
        <f>E46/C46</f>
        <v>0.5</v>
      </c>
    </row>
    <row r="47" spans="1:6" x14ac:dyDescent="0.6">
      <c r="A47" s="2" t="s">
        <v>51</v>
      </c>
      <c r="B47" s="26">
        <v>18</v>
      </c>
      <c r="C47" s="26">
        <v>0</v>
      </c>
      <c r="D47" s="14">
        <f t="shared" si="1"/>
        <v>0</v>
      </c>
      <c r="E47" s="26">
        <v>0</v>
      </c>
      <c r="F47" s="14">
        <v>0</v>
      </c>
    </row>
    <row r="48" spans="1:6" x14ac:dyDescent="0.6">
      <c r="A48" s="2" t="s">
        <v>52</v>
      </c>
      <c r="B48" s="26">
        <v>38</v>
      </c>
      <c r="C48" s="26">
        <v>0</v>
      </c>
      <c r="D48" s="14">
        <f t="shared" si="1"/>
        <v>0</v>
      </c>
      <c r="E48" s="26">
        <v>0</v>
      </c>
      <c r="F48" s="14">
        <v>0</v>
      </c>
    </row>
    <row r="49" spans="1:6" x14ac:dyDescent="0.6">
      <c r="A49" s="28" t="s">
        <v>55</v>
      </c>
      <c r="B49" s="26">
        <v>1</v>
      </c>
      <c r="C49" s="26">
        <v>0</v>
      </c>
      <c r="D49" s="14">
        <f t="shared" si="1"/>
        <v>0</v>
      </c>
      <c r="E49" s="26">
        <v>0</v>
      </c>
      <c r="F49" s="14">
        <v>0</v>
      </c>
    </row>
    <row r="50" spans="1:6" x14ac:dyDescent="0.6">
      <c r="A50" s="2" t="s">
        <v>53</v>
      </c>
      <c r="B50" s="26">
        <v>15</v>
      </c>
      <c r="C50" s="26">
        <v>6</v>
      </c>
      <c r="D50" s="14">
        <f t="shared" si="1"/>
        <v>0.4</v>
      </c>
      <c r="E50" s="26">
        <v>6</v>
      </c>
      <c r="F50" s="14">
        <f>E50/C50</f>
        <v>1</v>
      </c>
    </row>
    <row r="51" spans="1:6" x14ac:dyDescent="0.6">
      <c r="A51" s="2" t="s">
        <v>54</v>
      </c>
      <c r="B51" s="26">
        <v>180</v>
      </c>
      <c r="C51" s="26">
        <v>80</v>
      </c>
      <c r="D51" s="14">
        <f t="shared" si="1"/>
        <v>0.44444444444444442</v>
      </c>
      <c r="E51" s="26">
        <v>37</v>
      </c>
      <c r="F51" s="14">
        <f>E51/C51</f>
        <v>0.46250000000000002</v>
      </c>
    </row>
    <row r="52" spans="1:6" x14ac:dyDescent="0.6">
      <c r="A52" s="23" t="s">
        <v>27</v>
      </c>
      <c r="B52" s="38">
        <f>B46+B47+B48+B50+B51</f>
        <v>259</v>
      </c>
      <c r="C52" s="38">
        <f>C46+C47+C48+C50+C51</f>
        <v>90</v>
      </c>
      <c r="D52" s="18">
        <f>C52/B52</f>
        <v>0.34749034749034752</v>
      </c>
      <c r="E52" s="38">
        <f>E46+E47+E48+E50+E51</f>
        <v>45</v>
      </c>
      <c r="F52" s="18">
        <f>E52/C52</f>
        <v>0.5</v>
      </c>
    </row>
    <row r="53" spans="1:6" x14ac:dyDescent="0.6">
      <c r="A53" s="2" t="s">
        <v>58</v>
      </c>
      <c r="B53" s="26">
        <v>1</v>
      </c>
      <c r="C53" s="26">
        <v>0</v>
      </c>
      <c r="D53" s="14">
        <f t="shared" si="1"/>
        <v>0</v>
      </c>
      <c r="E53" s="26">
        <v>0</v>
      </c>
      <c r="F53" s="14">
        <v>0</v>
      </c>
    </row>
    <row r="54" spans="1:6" x14ac:dyDescent="0.6">
      <c r="A54" s="2" t="s">
        <v>59</v>
      </c>
      <c r="B54" s="26">
        <v>1</v>
      </c>
      <c r="C54" s="26">
        <v>1</v>
      </c>
      <c r="D54" s="14">
        <f t="shared" si="1"/>
        <v>1</v>
      </c>
      <c r="E54" s="26">
        <v>1</v>
      </c>
      <c r="F54" s="14">
        <f>E54/C54</f>
        <v>1</v>
      </c>
    </row>
    <row r="55" spans="1:6" x14ac:dyDescent="0.6">
      <c r="A55" s="23" t="s">
        <v>32</v>
      </c>
      <c r="B55" s="38">
        <f>SUM(B53:B54)</f>
        <v>2</v>
      </c>
      <c r="C55" s="38">
        <f>SUM(C53:C54)</f>
        <v>1</v>
      </c>
      <c r="D55" s="18">
        <f t="shared" si="1"/>
        <v>0.5</v>
      </c>
      <c r="E55" s="38">
        <f>SUM(E53:E54)</f>
        <v>1</v>
      </c>
      <c r="F55" s="18">
        <f>E55/C55</f>
        <v>1</v>
      </c>
    </row>
    <row r="56" spans="1:6" x14ac:dyDescent="0.6">
      <c r="A56" s="8" t="s">
        <v>60</v>
      </c>
      <c r="B56" s="30">
        <f>B45+B52+B55</f>
        <v>366</v>
      </c>
      <c r="C56" s="30">
        <f>C45+C52+C55</f>
        <v>118</v>
      </c>
      <c r="D56" s="19">
        <f>C56/B56</f>
        <v>0.32240437158469948</v>
      </c>
      <c r="E56" s="30">
        <f>E45+E52+E55</f>
        <v>66</v>
      </c>
      <c r="F56" s="19">
        <f>E56/C56</f>
        <v>0.55932203389830504</v>
      </c>
    </row>
    <row r="57" spans="1:6" x14ac:dyDescent="0.6">
      <c r="A57" s="43" t="s">
        <v>199</v>
      </c>
      <c r="B57" s="30"/>
      <c r="C57" s="30"/>
      <c r="D57" s="14"/>
      <c r="E57" s="30"/>
      <c r="F57" s="14"/>
    </row>
    <row r="58" spans="1:6" x14ac:dyDescent="0.6">
      <c r="A58" s="53" t="s">
        <v>62</v>
      </c>
      <c r="B58" s="26">
        <v>100</v>
      </c>
      <c r="C58" s="26">
        <v>14</v>
      </c>
      <c r="D58" s="14">
        <f t="shared" si="1"/>
        <v>0.14000000000000001</v>
      </c>
      <c r="E58" s="26">
        <v>13</v>
      </c>
      <c r="F58" s="14">
        <f t="shared" ref="F58:F72" si="2">E58/C58</f>
        <v>0.9285714285714286</v>
      </c>
    </row>
    <row r="59" spans="1:6" x14ac:dyDescent="0.6">
      <c r="A59" s="28" t="s">
        <v>63</v>
      </c>
      <c r="B59" s="29">
        <v>43</v>
      </c>
      <c r="C59" s="29">
        <v>6</v>
      </c>
      <c r="D59" s="14">
        <f t="shared" si="1"/>
        <v>0.13953488372093023</v>
      </c>
      <c r="E59" s="29">
        <v>5</v>
      </c>
      <c r="F59" s="14">
        <f t="shared" si="2"/>
        <v>0.83333333333333337</v>
      </c>
    </row>
    <row r="60" spans="1:6" x14ac:dyDescent="0.6">
      <c r="A60" s="28" t="s">
        <v>306</v>
      </c>
      <c r="B60" s="29">
        <v>28</v>
      </c>
      <c r="C60" s="29">
        <v>4</v>
      </c>
      <c r="D60" s="14">
        <f t="shared" si="1"/>
        <v>0.14285714285714285</v>
      </c>
      <c r="E60" s="29">
        <v>4</v>
      </c>
      <c r="F60" s="14">
        <f t="shared" si="2"/>
        <v>1</v>
      </c>
    </row>
    <row r="61" spans="1:6" x14ac:dyDescent="0.6">
      <c r="A61" s="28" t="s">
        <v>307</v>
      </c>
      <c r="B61" s="29">
        <v>29</v>
      </c>
      <c r="C61" s="29">
        <v>4</v>
      </c>
      <c r="D61" s="14">
        <f t="shared" si="1"/>
        <v>0.13793103448275862</v>
      </c>
      <c r="E61" s="29">
        <v>4</v>
      </c>
      <c r="F61" s="14">
        <f t="shared" si="2"/>
        <v>1</v>
      </c>
    </row>
    <row r="62" spans="1:6" x14ac:dyDescent="0.6">
      <c r="A62" s="23" t="s">
        <v>10</v>
      </c>
      <c r="B62" s="38">
        <f>B58</f>
        <v>100</v>
      </c>
      <c r="C62" s="38">
        <f>C58</f>
        <v>14</v>
      </c>
      <c r="D62" s="18">
        <f t="shared" si="1"/>
        <v>0.14000000000000001</v>
      </c>
      <c r="E62" s="38">
        <f>E58</f>
        <v>13</v>
      </c>
      <c r="F62" s="18">
        <f t="shared" si="2"/>
        <v>0.9285714285714286</v>
      </c>
    </row>
    <row r="63" spans="1:6" x14ac:dyDescent="0.6">
      <c r="A63" s="2" t="s">
        <v>66</v>
      </c>
      <c r="B63" s="26">
        <v>54</v>
      </c>
      <c r="C63" s="26">
        <v>29</v>
      </c>
      <c r="D63" s="14">
        <f t="shared" ref="D63:D128" si="3">C63/B63</f>
        <v>0.53703703703703709</v>
      </c>
      <c r="E63" s="26">
        <v>17</v>
      </c>
      <c r="F63" s="14">
        <f t="shared" si="2"/>
        <v>0.58620689655172409</v>
      </c>
    </row>
    <row r="64" spans="1:6" x14ac:dyDescent="0.6">
      <c r="A64" s="28" t="s">
        <v>308</v>
      </c>
      <c r="B64" s="26">
        <v>19</v>
      </c>
      <c r="C64" s="26">
        <v>17</v>
      </c>
      <c r="D64" s="14">
        <f t="shared" si="3"/>
        <v>0.89473684210526316</v>
      </c>
      <c r="E64" s="26">
        <v>17</v>
      </c>
      <c r="F64" s="14">
        <f t="shared" si="2"/>
        <v>1</v>
      </c>
    </row>
    <row r="65" spans="1:6" x14ac:dyDescent="0.6">
      <c r="A65" s="2" t="s">
        <v>67</v>
      </c>
      <c r="B65" s="26">
        <v>214</v>
      </c>
      <c r="C65" s="26">
        <v>138</v>
      </c>
      <c r="D65" s="14">
        <f t="shared" si="3"/>
        <v>0.64485981308411211</v>
      </c>
      <c r="E65" s="26">
        <v>93</v>
      </c>
      <c r="F65" s="14">
        <f t="shared" si="2"/>
        <v>0.67391304347826086</v>
      </c>
    </row>
    <row r="66" spans="1:6" x14ac:dyDescent="0.6">
      <c r="A66" s="52" t="s">
        <v>309</v>
      </c>
      <c r="B66" s="26">
        <v>18</v>
      </c>
      <c r="C66" s="26">
        <v>18</v>
      </c>
      <c r="D66" s="14">
        <f t="shared" si="3"/>
        <v>1</v>
      </c>
      <c r="E66" s="26">
        <v>18</v>
      </c>
      <c r="F66" s="14">
        <f t="shared" si="2"/>
        <v>1</v>
      </c>
    </row>
    <row r="67" spans="1:6" x14ac:dyDescent="0.6">
      <c r="A67" s="2" t="s">
        <v>68</v>
      </c>
      <c r="B67" s="26">
        <v>87</v>
      </c>
      <c r="C67" s="26">
        <v>48</v>
      </c>
      <c r="D67" s="14">
        <f t="shared" si="3"/>
        <v>0.55172413793103448</v>
      </c>
      <c r="E67" s="26">
        <v>21</v>
      </c>
      <c r="F67" s="14">
        <f t="shared" si="2"/>
        <v>0.4375</v>
      </c>
    </row>
    <row r="68" spans="1:6" x14ac:dyDescent="0.6">
      <c r="A68" s="28" t="s">
        <v>310</v>
      </c>
      <c r="B68" s="26">
        <v>25</v>
      </c>
      <c r="C68" s="26">
        <v>22</v>
      </c>
      <c r="D68" s="14">
        <f t="shared" si="3"/>
        <v>0.88</v>
      </c>
      <c r="E68" s="26">
        <v>21</v>
      </c>
      <c r="F68" s="14">
        <f t="shared" si="2"/>
        <v>0.95454545454545459</v>
      </c>
    </row>
    <row r="69" spans="1:6" x14ac:dyDescent="0.6">
      <c r="A69" s="2" t="s">
        <v>69</v>
      </c>
      <c r="B69" s="26">
        <v>48</v>
      </c>
      <c r="C69" s="26">
        <v>20</v>
      </c>
      <c r="D69" s="14">
        <f t="shared" si="3"/>
        <v>0.41666666666666669</v>
      </c>
      <c r="E69" s="26">
        <v>14</v>
      </c>
      <c r="F69" s="14">
        <f t="shared" si="2"/>
        <v>0.7</v>
      </c>
    </row>
    <row r="70" spans="1:6" x14ac:dyDescent="0.6">
      <c r="A70" s="2" t="s">
        <v>70</v>
      </c>
      <c r="B70" s="26">
        <v>17</v>
      </c>
      <c r="C70" s="26">
        <v>4</v>
      </c>
      <c r="D70" s="14">
        <f t="shared" si="3"/>
        <v>0.23529411764705882</v>
      </c>
      <c r="E70" s="26">
        <v>2</v>
      </c>
      <c r="F70" s="14">
        <f t="shared" si="2"/>
        <v>0.5</v>
      </c>
    </row>
    <row r="71" spans="1:6" x14ac:dyDescent="0.6">
      <c r="A71" s="23" t="s">
        <v>27</v>
      </c>
      <c r="B71" s="38">
        <f>B63+B65+B66+B67+B69+B70</f>
        <v>438</v>
      </c>
      <c r="C71" s="38">
        <f>C63+C65+C66+C67+C69+C70</f>
        <v>257</v>
      </c>
      <c r="D71" s="18">
        <f t="shared" si="3"/>
        <v>0.58675799086757996</v>
      </c>
      <c r="E71" s="38">
        <f>E63+E65+E66+E67+E69+E70</f>
        <v>165</v>
      </c>
      <c r="F71" s="18">
        <f t="shared" si="2"/>
        <v>0.642023346303502</v>
      </c>
    </row>
    <row r="72" spans="1:6" x14ac:dyDescent="0.6">
      <c r="A72" s="2" t="s">
        <v>72</v>
      </c>
      <c r="B72" s="26">
        <v>4</v>
      </c>
      <c r="C72" s="26">
        <v>3</v>
      </c>
      <c r="D72" s="14">
        <f t="shared" si="3"/>
        <v>0.75</v>
      </c>
      <c r="E72" s="26">
        <v>0</v>
      </c>
      <c r="F72" s="14">
        <f t="shared" si="2"/>
        <v>0</v>
      </c>
    </row>
    <row r="73" spans="1:6" x14ac:dyDescent="0.6">
      <c r="A73" s="2" t="s">
        <v>73</v>
      </c>
      <c r="B73" s="26">
        <v>0</v>
      </c>
      <c r="C73" s="26">
        <v>0</v>
      </c>
      <c r="D73" s="14">
        <v>0</v>
      </c>
      <c r="E73" s="26">
        <v>0</v>
      </c>
      <c r="F73" s="14">
        <v>0</v>
      </c>
    </row>
    <row r="74" spans="1:6" x14ac:dyDescent="0.6">
      <c r="A74" s="2" t="s">
        <v>311</v>
      </c>
      <c r="B74" s="26">
        <v>3</v>
      </c>
      <c r="C74" s="26">
        <v>2</v>
      </c>
      <c r="D74" s="14">
        <f t="shared" si="3"/>
        <v>0.66666666666666663</v>
      </c>
      <c r="E74" s="26">
        <v>2</v>
      </c>
      <c r="F74" s="14">
        <f>E74/C74</f>
        <v>1</v>
      </c>
    </row>
    <row r="75" spans="1:6" x14ac:dyDescent="0.6">
      <c r="A75" s="2" t="s">
        <v>74</v>
      </c>
      <c r="B75" s="26">
        <v>7</v>
      </c>
      <c r="C75" s="26">
        <v>4</v>
      </c>
      <c r="D75" s="14">
        <f t="shared" si="3"/>
        <v>0.5714285714285714</v>
      </c>
      <c r="E75" s="26">
        <v>2</v>
      </c>
      <c r="F75" s="14">
        <f>E75/C75</f>
        <v>0.5</v>
      </c>
    </row>
    <row r="76" spans="1:6" x14ac:dyDescent="0.6">
      <c r="A76" s="23" t="s">
        <v>32</v>
      </c>
      <c r="B76" s="38">
        <f>SUM(B72:B75)</f>
        <v>14</v>
      </c>
      <c r="C76" s="38">
        <f>SUM(C72:C75)</f>
        <v>9</v>
      </c>
      <c r="D76" s="18">
        <f t="shared" si="3"/>
        <v>0.6428571428571429</v>
      </c>
      <c r="E76" s="38">
        <f>SUM(E72:E75)</f>
        <v>4</v>
      </c>
      <c r="F76" s="18">
        <f>E76/C76</f>
        <v>0.44444444444444442</v>
      </c>
    </row>
    <row r="77" spans="1:6" x14ac:dyDescent="0.6">
      <c r="A77" s="8" t="s">
        <v>75</v>
      </c>
      <c r="B77" s="30">
        <f>B62+B71+B76</f>
        <v>552</v>
      </c>
      <c r="C77" s="30">
        <f>C62+C71+C76</f>
        <v>280</v>
      </c>
      <c r="D77" s="19">
        <f t="shared" si="3"/>
        <v>0.50724637681159424</v>
      </c>
      <c r="E77" s="30">
        <f>E62+E71+E76</f>
        <v>182</v>
      </c>
      <c r="F77" s="19">
        <f>E77/C77</f>
        <v>0.65</v>
      </c>
    </row>
    <row r="78" spans="1:6" x14ac:dyDescent="0.6">
      <c r="A78" s="43" t="s">
        <v>260</v>
      </c>
      <c r="B78" s="30"/>
      <c r="C78" s="30"/>
      <c r="D78" s="14"/>
      <c r="E78" s="30"/>
      <c r="F78" s="14"/>
    </row>
    <row r="79" spans="1:6" x14ac:dyDescent="0.6">
      <c r="A79" s="2" t="s">
        <v>312</v>
      </c>
      <c r="B79" s="26">
        <v>11</v>
      </c>
      <c r="C79" s="26">
        <v>4</v>
      </c>
      <c r="D79" s="14">
        <f t="shared" si="3"/>
        <v>0.36363636363636365</v>
      </c>
      <c r="E79" s="26">
        <v>3</v>
      </c>
      <c r="F79" s="14">
        <f t="shared" ref="F79:F85" si="4">E79/C79</f>
        <v>0.75</v>
      </c>
    </row>
    <row r="80" spans="1:6" x14ac:dyDescent="0.6">
      <c r="A80" s="2" t="s">
        <v>78</v>
      </c>
      <c r="B80" s="26">
        <v>16</v>
      </c>
      <c r="C80" s="26">
        <v>10</v>
      </c>
      <c r="D80" s="14">
        <f t="shared" si="3"/>
        <v>0.625</v>
      </c>
      <c r="E80" s="26">
        <v>8</v>
      </c>
      <c r="F80" s="14">
        <f t="shared" si="4"/>
        <v>0.8</v>
      </c>
    </row>
    <row r="81" spans="1:6" x14ac:dyDescent="0.6">
      <c r="A81" s="28" t="s">
        <v>313</v>
      </c>
      <c r="B81" s="29">
        <v>1</v>
      </c>
      <c r="C81" s="29">
        <v>1</v>
      </c>
      <c r="D81" s="14">
        <f t="shared" si="3"/>
        <v>1</v>
      </c>
      <c r="E81" s="29">
        <v>1</v>
      </c>
      <c r="F81" s="14">
        <f t="shared" si="4"/>
        <v>1</v>
      </c>
    </row>
    <row r="82" spans="1:6" x14ac:dyDescent="0.6">
      <c r="A82" s="28" t="s">
        <v>79</v>
      </c>
      <c r="B82" s="29">
        <v>3</v>
      </c>
      <c r="C82" s="29">
        <v>1</v>
      </c>
      <c r="D82" s="14">
        <f t="shared" si="3"/>
        <v>0.33333333333333331</v>
      </c>
      <c r="E82" s="29">
        <v>1</v>
      </c>
      <c r="F82" s="14">
        <f t="shared" si="4"/>
        <v>1</v>
      </c>
    </row>
    <row r="83" spans="1:6" x14ac:dyDescent="0.6">
      <c r="A83" s="28" t="s">
        <v>80</v>
      </c>
      <c r="B83" s="29">
        <v>5</v>
      </c>
      <c r="C83" s="29">
        <v>4</v>
      </c>
      <c r="D83" s="14">
        <f t="shared" si="3"/>
        <v>0.8</v>
      </c>
      <c r="E83" s="29">
        <v>4</v>
      </c>
      <c r="F83" s="14">
        <f t="shared" si="4"/>
        <v>1</v>
      </c>
    </row>
    <row r="84" spans="1:6" x14ac:dyDescent="0.6">
      <c r="A84" s="28" t="s">
        <v>81</v>
      </c>
      <c r="B84" s="29">
        <v>7</v>
      </c>
      <c r="C84" s="29">
        <v>4</v>
      </c>
      <c r="D84" s="14">
        <f t="shared" si="3"/>
        <v>0.5714285714285714</v>
      </c>
      <c r="E84" s="29">
        <v>2</v>
      </c>
      <c r="F84" s="14">
        <f t="shared" si="4"/>
        <v>0.5</v>
      </c>
    </row>
    <row r="85" spans="1:6" x14ac:dyDescent="0.6">
      <c r="A85" s="2" t="s">
        <v>83</v>
      </c>
      <c r="B85" s="26">
        <v>14</v>
      </c>
      <c r="C85" s="26">
        <v>10</v>
      </c>
      <c r="D85" s="14">
        <f t="shared" si="3"/>
        <v>0.7142857142857143</v>
      </c>
      <c r="E85" s="26">
        <v>4</v>
      </c>
      <c r="F85" s="14">
        <f t="shared" si="4"/>
        <v>0.4</v>
      </c>
    </row>
    <row r="86" spans="1:6" x14ac:dyDescent="0.6">
      <c r="A86" s="28" t="s">
        <v>314</v>
      </c>
      <c r="B86" s="29">
        <v>3</v>
      </c>
      <c r="C86" s="29">
        <v>2</v>
      </c>
      <c r="D86" s="14">
        <f t="shared" si="3"/>
        <v>0.66666666666666663</v>
      </c>
      <c r="E86" s="29">
        <v>2</v>
      </c>
      <c r="F86" s="14">
        <v>0</v>
      </c>
    </row>
    <row r="87" spans="1:6" x14ac:dyDescent="0.6">
      <c r="A87" s="28" t="s">
        <v>315</v>
      </c>
      <c r="B87" s="29">
        <v>1</v>
      </c>
      <c r="C87" s="29">
        <v>1</v>
      </c>
      <c r="D87" s="14">
        <f t="shared" si="3"/>
        <v>1</v>
      </c>
      <c r="E87" s="29">
        <v>1</v>
      </c>
      <c r="F87" s="14">
        <v>0</v>
      </c>
    </row>
    <row r="88" spans="1:6" x14ac:dyDescent="0.6">
      <c r="A88" s="28" t="s">
        <v>316</v>
      </c>
      <c r="B88" s="29">
        <v>4</v>
      </c>
      <c r="C88" s="29">
        <v>2</v>
      </c>
      <c r="D88" s="14">
        <f t="shared" si="3"/>
        <v>0.5</v>
      </c>
      <c r="E88" s="29">
        <v>0</v>
      </c>
      <c r="F88" s="14">
        <f t="shared" ref="F88:F96" si="5">E88/C88</f>
        <v>0</v>
      </c>
    </row>
    <row r="89" spans="1:6" x14ac:dyDescent="0.6">
      <c r="A89" s="28" t="s">
        <v>84</v>
      </c>
      <c r="B89" s="29">
        <v>6</v>
      </c>
      <c r="C89" s="29">
        <v>5</v>
      </c>
      <c r="D89" s="14">
        <f t="shared" si="3"/>
        <v>0.83333333333333337</v>
      </c>
      <c r="E89" s="29">
        <v>2</v>
      </c>
      <c r="F89" s="14">
        <f t="shared" si="5"/>
        <v>0.4</v>
      </c>
    </row>
    <row r="90" spans="1:6" x14ac:dyDescent="0.6">
      <c r="A90" s="23" t="s">
        <v>65</v>
      </c>
      <c r="B90" s="38">
        <f>B79+B80+B85</f>
        <v>41</v>
      </c>
      <c r="C90" s="38">
        <f>C79+C80+C85</f>
        <v>24</v>
      </c>
      <c r="D90" s="18">
        <f t="shared" si="3"/>
        <v>0.58536585365853655</v>
      </c>
      <c r="E90" s="38">
        <f>E79+E80+E85</f>
        <v>15</v>
      </c>
      <c r="F90" s="18">
        <f t="shared" si="5"/>
        <v>0.625</v>
      </c>
    </row>
    <row r="91" spans="1:6" x14ac:dyDescent="0.6">
      <c r="A91" s="2" t="s">
        <v>85</v>
      </c>
      <c r="B91" s="26">
        <v>17</v>
      </c>
      <c r="C91" s="26">
        <v>13</v>
      </c>
      <c r="D91" s="14">
        <f t="shared" si="3"/>
        <v>0.76470588235294112</v>
      </c>
      <c r="E91" s="26">
        <v>6</v>
      </c>
      <c r="F91" s="14">
        <f t="shared" si="5"/>
        <v>0.46153846153846156</v>
      </c>
    </row>
    <row r="92" spans="1:6" x14ac:dyDescent="0.6">
      <c r="A92" s="2" t="s">
        <v>86</v>
      </c>
      <c r="B92" s="26">
        <v>53</v>
      </c>
      <c r="C92" s="26">
        <v>44</v>
      </c>
      <c r="D92" s="14">
        <f t="shared" si="3"/>
        <v>0.83018867924528306</v>
      </c>
      <c r="E92" s="26">
        <v>34</v>
      </c>
      <c r="F92" s="14">
        <f t="shared" si="5"/>
        <v>0.77272727272727271</v>
      </c>
    </row>
    <row r="93" spans="1:6" x14ac:dyDescent="0.6">
      <c r="A93" s="28" t="s">
        <v>317</v>
      </c>
      <c r="B93" s="29">
        <v>8</v>
      </c>
      <c r="C93" s="29">
        <v>6</v>
      </c>
      <c r="D93" s="14">
        <f t="shared" si="3"/>
        <v>0.75</v>
      </c>
      <c r="E93" s="29">
        <v>5</v>
      </c>
      <c r="F93" s="14">
        <f t="shared" si="5"/>
        <v>0.83333333333333337</v>
      </c>
    </row>
    <row r="94" spans="1:6" x14ac:dyDescent="0.6">
      <c r="A94" s="28" t="s">
        <v>89</v>
      </c>
      <c r="B94" s="29">
        <v>21</v>
      </c>
      <c r="C94" s="29">
        <v>16</v>
      </c>
      <c r="D94" s="14">
        <f t="shared" si="3"/>
        <v>0.76190476190476186</v>
      </c>
      <c r="E94" s="29">
        <v>15</v>
      </c>
      <c r="F94" s="14">
        <f t="shared" si="5"/>
        <v>0.9375</v>
      </c>
    </row>
    <row r="95" spans="1:6" x14ac:dyDescent="0.6">
      <c r="A95" s="28" t="s">
        <v>88</v>
      </c>
      <c r="B95" s="29">
        <v>24</v>
      </c>
      <c r="C95" s="29">
        <v>22</v>
      </c>
      <c r="D95" s="14">
        <f t="shared" si="3"/>
        <v>0.91666666666666663</v>
      </c>
      <c r="E95" s="29">
        <v>14</v>
      </c>
      <c r="F95" s="14">
        <f t="shared" si="5"/>
        <v>0.63636363636363635</v>
      </c>
    </row>
    <row r="96" spans="1:6" x14ac:dyDescent="0.6">
      <c r="A96" s="23" t="s">
        <v>27</v>
      </c>
      <c r="B96" s="38">
        <f>B91+B92</f>
        <v>70</v>
      </c>
      <c r="C96" s="38">
        <f>C91+C92</f>
        <v>57</v>
      </c>
      <c r="D96" s="18">
        <f t="shared" si="3"/>
        <v>0.81428571428571428</v>
      </c>
      <c r="E96" s="38">
        <f>E91+E92</f>
        <v>40</v>
      </c>
      <c r="F96" s="18">
        <f t="shared" si="5"/>
        <v>0.70175438596491224</v>
      </c>
    </row>
    <row r="97" spans="1:6" x14ac:dyDescent="0.6">
      <c r="A97" s="2" t="s">
        <v>90</v>
      </c>
      <c r="B97" s="26">
        <v>0</v>
      </c>
      <c r="C97" s="26">
        <v>0</v>
      </c>
      <c r="D97" s="14">
        <v>0</v>
      </c>
      <c r="E97" s="26">
        <v>0</v>
      </c>
      <c r="F97" s="14">
        <v>0</v>
      </c>
    </row>
    <row r="98" spans="1:6" x14ac:dyDescent="0.6">
      <c r="A98" s="2" t="s">
        <v>91</v>
      </c>
      <c r="B98" s="26">
        <v>70</v>
      </c>
      <c r="C98" s="26">
        <v>63</v>
      </c>
      <c r="D98" s="14">
        <f t="shared" si="3"/>
        <v>0.9</v>
      </c>
      <c r="E98" s="26">
        <v>38</v>
      </c>
      <c r="F98" s="14">
        <f>E98/C98</f>
        <v>0.60317460317460314</v>
      </c>
    </row>
    <row r="99" spans="1:6" x14ac:dyDescent="0.6">
      <c r="A99" s="2" t="s">
        <v>92</v>
      </c>
      <c r="B99" s="26">
        <v>21</v>
      </c>
      <c r="C99" s="26">
        <v>20</v>
      </c>
      <c r="D99" s="14">
        <f t="shared" si="3"/>
        <v>0.95238095238095233</v>
      </c>
      <c r="E99" s="26">
        <v>9</v>
      </c>
      <c r="F99" s="14">
        <f>E99/C99</f>
        <v>0.45</v>
      </c>
    </row>
    <row r="100" spans="1:6" x14ac:dyDescent="0.6">
      <c r="A100" s="23" t="s">
        <v>32</v>
      </c>
      <c r="B100" s="38">
        <f>SUM(B97:B99)</f>
        <v>91</v>
      </c>
      <c r="C100" s="38">
        <f>SUM(C97:C99)</f>
        <v>83</v>
      </c>
      <c r="D100" s="18">
        <f t="shared" si="3"/>
        <v>0.91208791208791207</v>
      </c>
      <c r="E100" s="38">
        <f>SUM(E97:E99)</f>
        <v>47</v>
      </c>
      <c r="F100" s="18">
        <f>E100/C100</f>
        <v>0.5662650602409639</v>
      </c>
    </row>
    <row r="101" spans="1:6" x14ac:dyDescent="0.6">
      <c r="A101" s="8" t="s">
        <v>93</v>
      </c>
      <c r="B101" s="30">
        <f>B90+B96+B100</f>
        <v>202</v>
      </c>
      <c r="C101" s="30">
        <f>C90+C96+C100</f>
        <v>164</v>
      </c>
      <c r="D101" s="19">
        <f t="shared" si="3"/>
        <v>0.81188118811881194</v>
      </c>
      <c r="E101" s="30">
        <f>E90+E96+E100</f>
        <v>102</v>
      </c>
      <c r="F101" s="19">
        <f>E101/C101</f>
        <v>0.62195121951219512</v>
      </c>
    </row>
    <row r="102" spans="1:6" x14ac:dyDescent="0.6">
      <c r="A102" s="4" t="s">
        <v>261</v>
      </c>
      <c r="B102" s="30"/>
      <c r="C102" s="30"/>
      <c r="D102" s="14"/>
      <c r="E102" s="30"/>
      <c r="F102" s="14"/>
    </row>
    <row r="103" spans="1:6" x14ac:dyDescent="0.6">
      <c r="A103" s="2" t="s">
        <v>318</v>
      </c>
      <c r="B103" s="26">
        <v>52</v>
      </c>
      <c r="C103" s="26">
        <v>14</v>
      </c>
      <c r="D103" s="14">
        <f t="shared" si="3"/>
        <v>0.26923076923076922</v>
      </c>
      <c r="E103" s="26">
        <v>9</v>
      </c>
      <c r="F103" s="14">
        <f>E103/C103</f>
        <v>0.6428571428571429</v>
      </c>
    </row>
    <row r="104" spans="1:6" x14ac:dyDescent="0.6">
      <c r="A104" s="28" t="s">
        <v>96</v>
      </c>
      <c r="B104" s="29">
        <v>38</v>
      </c>
      <c r="C104" s="29">
        <v>7</v>
      </c>
      <c r="D104" s="14">
        <f t="shared" si="3"/>
        <v>0.18421052631578946</v>
      </c>
      <c r="E104" s="29">
        <v>6</v>
      </c>
      <c r="F104" s="14">
        <f>E104/C104</f>
        <v>0.8571428571428571</v>
      </c>
    </row>
    <row r="105" spans="1:6" x14ac:dyDescent="0.6">
      <c r="A105" s="28" t="s">
        <v>97</v>
      </c>
      <c r="B105" s="29">
        <v>14</v>
      </c>
      <c r="C105" s="29">
        <v>7</v>
      </c>
      <c r="D105" s="14">
        <f t="shared" si="3"/>
        <v>0.5</v>
      </c>
      <c r="E105" s="29">
        <v>3</v>
      </c>
      <c r="F105" s="14">
        <f>E105/C105</f>
        <v>0.42857142857142855</v>
      </c>
    </row>
    <row r="106" spans="1:6" x14ac:dyDescent="0.6">
      <c r="A106" s="2" t="s">
        <v>319</v>
      </c>
      <c r="B106" s="26">
        <v>12</v>
      </c>
      <c r="C106" s="26">
        <v>5</v>
      </c>
      <c r="D106" s="14">
        <f t="shared" si="3"/>
        <v>0.41666666666666669</v>
      </c>
      <c r="E106" s="29">
        <v>5</v>
      </c>
      <c r="F106" s="14">
        <f>E106/C106</f>
        <v>1</v>
      </c>
    </row>
    <row r="107" spans="1:6" x14ac:dyDescent="0.6">
      <c r="A107" s="28" t="s">
        <v>320</v>
      </c>
      <c r="B107" s="29">
        <v>1</v>
      </c>
      <c r="C107" s="29">
        <v>0</v>
      </c>
      <c r="D107" s="14">
        <f>C107/B107</f>
        <v>0</v>
      </c>
      <c r="E107" s="29">
        <v>0</v>
      </c>
      <c r="F107" s="14">
        <v>0</v>
      </c>
    </row>
    <row r="108" spans="1:6" x14ac:dyDescent="0.6">
      <c r="A108" s="28" t="s">
        <v>321</v>
      </c>
      <c r="B108" s="26">
        <v>5</v>
      </c>
      <c r="C108" s="26">
        <v>3</v>
      </c>
      <c r="D108" s="14">
        <f t="shared" si="3"/>
        <v>0.6</v>
      </c>
      <c r="E108" s="29">
        <v>3</v>
      </c>
      <c r="F108" s="14">
        <f t="shared" ref="F108:F117" si="6">E108/C108</f>
        <v>1</v>
      </c>
    </row>
    <row r="109" spans="1:6" x14ac:dyDescent="0.6">
      <c r="A109" s="28" t="s">
        <v>322</v>
      </c>
      <c r="B109" s="26">
        <v>6</v>
      </c>
      <c r="C109" s="26">
        <v>2</v>
      </c>
      <c r="D109" s="14">
        <f t="shared" si="3"/>
        <v>0.33333333333333331</v>
      </c>
      <c r="E109" s="29">
        <v>2</v>
      </c>
      <c r="F109" s="14">
        <f t="shared" si="6"/>
        <v>1</v>
      </c>
    </row>
    <row r="110" spans="1:6" x14ac:dyDescent="0.6">
      <c r="A110" s="2" t="s">
        <v>100</v>
      </c>
      <c r="B110" s="26">
        <v>7</v>
      </c>
      <c r="C110" s="26">
        <v>2</v>
      </c>
      <c r="D110" s="14">
        <f t="shared" si="3"/>
        <v>0.2857142857142857</v>
      </c>
      <c r="E110" s="26">
        <v>2</v>
      </c>
      <c r="F110" s="14">
        <f t="shared" si="6"/>
        <v>1</v>
      </c>
    </row>
    <row r="111" spans="1:6" x14ac:dyDescent="0.6">
      <c r="A111" s="2" t="s">
        <v>101</v>
      </c>
      <c r="B111" s="26">
        <v>22</v>
      </c>
      <c r="C111" s="26">
        <v>10</v>
      </c>
      <c r="D111" s="14">
        <f t="shared" si="3"/>
        <v>0.45454545454545453</v>
      </c>
      <c r="E111" s="26">
        <v>9</v>
      </c>
      <c r="F111" s="14">
        <f t="shared" si="6"/>
        <v>0.9</v>
      </c>
    </row>
    <row r="112" spans="1:6" x14ac:dyDescent="0.6">
      <c r="A112" s="2" t="s">
        <v>323</v>
      </c>
      <c r="B112" s="26">
        <v>6</v>
      </c>
      <c r="C112" s="26">
        <v>4</v>
      </c>
      <c r="D112" s="14">
        <f t="shared" si="3"/>
        <v>0.66666666666666663</v>
      </c>
      <c r="E112" s="26">
        <v>4</v>
      </c>
      <c r="F112" s="14">
        <f t="shared" si="6"/>
        <v>1</v>
      </c>
    </row>
    <row r="113" spans="1:6" x14ac:dyDescent="0.6">
      <c r="A113" s="2" t="s">
        <v>324</v>
      </c>
      <c r="B113" s="26">
        <v>16</v>
      </c>
      <c r="C113" s="26">
        <v>7</v>
      </c>
      <c r="D113" s="14">
        <f t="shared" si="3"/>
        <v>0.4375</v>
      </c>
      <c r="E113" s="26">
        <v>7</v>
      </c>
      <c r="F113" s="14">
        <f t="shared" si="6"/>
        <v>1</v>
      </c>
    </row>
    <row r="114" spans="1:6" x14ac:dyDescent="0.6">
      <c r="A114" s="23" t="s">
        <v>10</v>
      </c>
      <c r="B114" s="38">
        <f>B103+B110+B111+B112+B113+B106</f>
        <v>115</v>
      </c>
      <c r="C114" s="38">
        <f>C103+C110+C111+C112+C113+C106</f>
        <v>42</v>
      </c>
      <c r="D114" s="18">
        <f t="shared" si="3"/>
        <v>0.36521739130434783</v>
      </c>
      <c r="E114" s="38">
        <f>E103+E110+E111+E112+E113+E106</f>
        <v>36</v>
      </c>
      <c r="F114" s="18">
        <f t="shared" si="6"/>
        <v>0.8571428571428571</v>
      </c>
    </row>
    <row r="115" spans="1:6" x14ac:dyDescent="0.6">
      <c r="A115" s="2" t="s">
        <v>102</v>
      </c>
      <c r="B115" s="26">
        <v>5</v>
      </c>
      <c r="C115" s="26">
        <v>5</v>
      </c>
      <c r="D115" s="14">
        <f t="shared" si="3"/>
        <v>1</v>
      </c>
      <c r="E115" s="26">
        <v>2</v>
      </c>
      <c r="F115" s="14">
        <f t="shared" si="6"/>
        <v>0.4</v>
      </c>
    </row>
    <row r="116" spans="1:6" x14ac:dyDescent="0.6">
      <c r="A116" s="28" t="s">
        <v>325</v>
      </c>
      <c r="B116" s="26">
        <v>1</v>
      </c>
      <c r="C116" s="26">
        <v>1</v>
      </c>
      <c r="D116" s="14">
        <f>C116/B116</f>
        <v>1</v>
      </c>
      <c r="E116" s="26">
        <v>0</v>
      </c>
      <c r="F116" s="14">
        <f t="shared" si="6"/>
        <v>0</v>
      </c>
    </row>
    <row r="117" spans="1:6" x14ac:dyDescent="0.6">
      <c r="A117" s="28" t="s">
        <v>326</v>
      </c>
      <c r="B117" s="26">
        <v>1</v>
      </c>
      <c r="C117" s="26">
        <v>1</v>
      </c>
      <c r="D117" s="14">
        <f>C117/B117</f>
        <v>1</v>
      </c>
      <c r="E117" s="26">
        <v>1</v>
      </c>
      <c r="F117" s="14">
        <f t="shared" si="6"/>
        <v>1</v>
      </c>
    </row>
    <row r="118" spans="1:6" x14ac:dyDescent="0.6">
      <c r="A118" s="28" t="s">
        <v>327</v>
      </c>
      <c r="B118" s="29">
        <v>0</v>
      </c>
      <c r="C118" s="29">
        <v>0</v>
      </c>
      <c r="D118" s="14">
        <v>0</v>
      </c>
      <c r="E118" s="29">
        <v>0</v>
      </c>
      <c r="F118" s="14">
        <v>0</v>
      </c>
    </row>
    <row r="119" spans="1:6" x14ac:dyDescent="0.6">
      <c r="A119" s="28" t="s">
        <v>103</v>
      </c>
      <c r="B119" s="29">
        <v>3</v>
      </c>
      <c r="C119" s="29">
        <v>3</v>
      </c>
      <c r="D119" s="14">
        <f t="shared" si="3"/>
        <v>1</v>
      </c>
      <c r="E119" s="29">
        <v>1</v>
      </c>
      <c r="F119" s="14">
        <f>E119/C119</f>
        <v>0.33333333333333331</v>
      </c>
    </row>
    <row r="120" spans="1:6" x14ac:dyDescent="0.6">
      <c r="A120" s="2" t="s">
        <v>104</v>
      </c>
      <c r="B120" s="26">
        <v>33</v>
      </c>
      <c r="C120" s="26">
        <v>30</v>
      </c>
      <c r="D120" s="14">
        <f t="shared" si="3"/>
        <v>0.90909090909090906</v>
      </c>
      <c r="E120" s="26">
        <v>27</v>
      </c>
      <c r="F120" s="14">
        <f>E120/C120</f>
        <v>0.9</v>
      </c>
    </row>
    <row r="121" spans="1:6" x14ac:dyDescent="0.6">
      <c r="A121" s="28" t="s">
        <v>105</v>
      </c>
      <c r="B121" s="26">
        <v>1</v>
      </c>
      <c r="C121" s="26">
        <v>1</v>
      </c>
      <c r="D121" s="14">
        <v>0</v>
      </c>
      <c r="E121" s="26">
        <v>1</v>
      </c>
      <c r="F121" s="14">
        <v>0</v>
      </c>
    </row>
    <row r="122" spans="1:6" x14ac:dyDescent="0.6">
      <c r="A122" s="2" t="s">
        <v>106</v>
      </c>
      <c r="B122" s="26">
        <v>37</v>
      </c>
      <c r="C122" s="26">
        <v>27</v>
      </c>
      <c r="D122" s="14">
        <f t="shared" si="3"/>
        <v>0.72972972972972971</v>
      </c>
      <c r="E122" s="26">
        <v>22</v>
      </c>
      <c r="F122" s="14">
        <f t="shared" ref="F122:F129" si="7">E122/C122</f>
        <v>0.81481481481481477</v>
      </c>
    </row>
    <row r="123" spans="1:6" x14ac:dyDescent="0.6">
      <c r="A123" s="2" t="s">
        <v>107</v>
      </c>
      <c r="B123" s="26">
        <v>160</v>
      </c>
      <c r="C123" s="26">
        <v>127</v>
      </c>
      <c r="D123" s="14">
        <f t="shared" si="3"/>
        <v>0.79374999999999996</v>
      </c>
      <c r="E123" s="26">
        <v>96</v>
      </c>
      <c r="F123" s="14">
        <f t="shared" si="7"/>
        <v>0.75590551181102361</v>
      </c>
    </row>
    <row r="124" spans="1:6" x14ac:dyDescent="0.6">
      <c r="A124" s="28" t="s">
        <v>108</v>
      </c>
      <c r="B124" s="29">
        <v>11</v>
      </c>
      <c r="C124" s="29">
        <v>11</v>
      </c>
      <c r="D124" s="14">
        <f t="shared" si="3"/>
        <v>1</v>
      </c>
      <c r="E124" s="29">
        <v>10</v>
      </c>
      <c r="F124" s="14">
        <f t="shared" si="7"/>
        <v>0.90909090909090906</v>
      </c>
    </row>
    <row r="125" spans="1:6" x14ac:dyDescent="0.6">
      <c r="A125" s="28" t="s">
        <v>328</v>
      </c>
      <c r="B125" s="29">
        <v>13</v>
      </c>
      <c r="C125" s="29">
        <v>13</v>
      </c>
      <c r="D125" s="14">
        <f t="shared" si="3"/>
        <v>1</v>
      </c>
      <c r="E125" s="29">
        <v>12</v>
      </c>
      <c r="F125" s="14">
        <f t="shared" si="7"/>
        <v>0.92307692307692313</v>
      </c>
    </row>
    <row r="126" spans="1:6" x14ac:dyDescent="0.6">
      <c r="A126" s="28" t="s">
        <v>329</v>
      </c>
      <c r="B126" s="29">
        <v>17</v>
      </c>
      <c r="C126" s="29">
        <v>8</v>
      </c>
      <c r="D126" s="14">
        <f t="shared" si="3"/>
        <v>0.47058823529411764</v>
      </c>
      <c r="E126" s="29">
        <v>5</v>
      </c>
      <c r="F126" s="14">
        <f t="shared" si="7"/>
        <v>0.625</v>
      </c>
    </row>
    <row r="127" spans="1:6" x14ac:dyDescent="0.6">
      <c r="A127" s="28" t="s">
        <v>330</v>
      </c>
      <c r="B127" s="29">
        <v>18</v>
      </c>
      <c r="C127" s="29">
        <v>10</v>
      </c>
      <c r="D127" s="14">
        <f t="shared" si="3"/>
        <v>0.55555555555555558</v>
      </c>
      <c r="E127" s="29">
        <v>5</v>
      </c>
      <c r="F127" s="14">
        <f t="shared" si="7"/>
        <v>0.5</v>
      </c>
    </row>
    <row r="128" spans="1:6" x14ac:dyDescent="0.6">
      <c r="A128" s="28" t="s">
        <v>331</v>
      </c>
      <c r="B128" s="29">
        <v>37</v>
      </c>
      <c r="C128" s="29">
        <v>28</v>
      </c>
      <c r="D128" s="14">
        <f t="shared" si="3"/>
        <v>0.7567567567567568</v>
      </c>
      <c r="E128" s="29">
        <v>16</v>
      </c>
      <c r="F128" s="14">
        <f t="shared" si="7"/>
        <v>0.5714285714285714</v>
      </c>
    </row>
    <row r="129" spans="1:6" ht="28.8" x14ac:dyDescent="0.6">
      <c r="A129" s="70" t="s">
        <v>332</v>
      </c>
      <c r="B129" s="29">
        <v>1</v>
      </c>
      <c r="C129" s="29">
        <v>1</v>
      </c>
      <c r="D129" s="14">
        <f>C129/B129</f>
        <v>1</v>
      </c>
      <c r="E129" s="29">
        <v>1</v>
      </c>
      <c r="F129" s="14">
        <f t="shared" si="7"/>
        <v>1</v>
      </c>
    </row>
    <row r="130" spans="1:6" x14ac:dyDescent="0.6">
      <c r="A130" s="28" t="s">
        <v>115</v>
      </c>
      <c r="B130" s="71">
        <v>0</v>
      </c>
      <c r="C130" s="71">
        <v>0</v>
      </c>
      <c r="D130" s="14">
        <v>0</v>
      </c>
      <c r="E130" s="71">
        <v>0</v>
      </c>
      <c r="F130" s="14">
        <v>0</v>
      </c>
    </row>
    <row r="131" spans="1:6" x14ac:dyDescent="0.6">
      <c r="A131" s="28" t="s">
        <v>116</v>
      </c>
      <c r="B131" s="29">
        <v>1</v>
      </c>
      <c r="C131" s="29">
        <v>1</v>
      </c>
      <c r="D131" s="14">
        <f t="shared" ref="D131:D193" si="8">C131/B131</f>
        <v>1</v>
      </c>
      <c r="E131" s="29">
        <v>0</v>
      </c>
      <c r="F131" s="14">
        <v>0</v>
      </c>
    </row>
    <row r="132" spans="1:6" x14ac:dyDescent="0.6">
      <c r="A132" s="28" t="s">
        <v>117</v>
      </c>
      <c r="B132" s="29">
        <v>20</v>
      </c>
      <c r="C132" s="29">
        <v>20</v>
      </c>
      <c r="D132" s="14">
        <f t="shared" si="8"/>
        <v>1</v>
      </c>
      <c r="E132" s="29">
        <v>19</v>
      </c>
      <c r="F132" s="14">
        <f t="shared" ref="F132:F140" si="9">E132/C132</f>
        <v>0.95</v>
      </c>
    </row>
    <row r="133" spans="1:6" x14ac:dyDescent="0.6">
      <c r="A133" s="28" t="s">
        <v>118</v>
      </c>
      <c r="B133" s="29">
        <v>43</v>
      </c>
      <c r="C133" s="29">
        <v>36</v>
      </c>
      <c r="D133" s="14">
        <f t="shared" si="8"/>
        <v>0.83720930232558144</v>
      </c>
      <c r="E133" s="29">
        <v>29</v>
      </c>
      <c r="F133" s="14">
        <f t="shared" si="9"/>
        <v>0.80555555555555558</v>
      </c>
    </row>
    <row r="134" spans="1:6" x14ac:dyDescent="0.6">
      <c r="A134" s="2" t="s">
        <v>119</v>
      </c>
      <c r="B134" s="26">
        <v>4</v>
      </c>
      <c r="C134" s="26">
        <v>3</v>
      </c>
      <c r="D134" s="14">
        <f t="shared" si="8"/>
        <v>0.75</v>
      </c>
      <c r="E134" s="26">
        <v>0</v>
      </c>
      <c r="F134" s="14">
        <f t="shared" si="9"/>
        <v>0</v>
      </c>
    </row>
    <row r="135" spans="1:6" x14ac:dyDescent="0.6">
      <c r="A135" s="2" t="s">
        <v>120</v>
      </c>
      <c r="B135" s="26">
        <v>98</v>
      </c>
      <c r="C135" s="26">
        <v>65</v>
      </c>
      <c r="D135" s="14">
        <f t="shared" si="8"/>
        <v>0.66326530612244894</v>
      </c>
      <c r="E135" s="26">
        <v>41</v>
      </c>
      <c r="F135" s="14">
        <f t="shared" si="9"/>
        <v>0.63076923076923075</v>
      </c>
    </row>
    <row r="136" spans="1:6" x14ac:dyDescent="0.6">
      <c r="A136" s="2" t="s">
        <v>121</v>
      </c>
      <c r="B136" s="26">
        <v>44</v>
      </c>
      <c r="C136" s="26">
        <v>42</v>
      </c>
      <c r="D136" s="14">
        <f t="shared" si="8"/>
        <v>0.95454545454545459</v>
      </c>
      <c r="E136" s="26">
        <v>33</v>
      </c>
      <c r="F136" s="14">
        <f t="shared" si="9"/>
        <v>0.7857142857142857</v>
      </c>
    </row>
    <row r="137" spans="1:6" x14ac:dyDescent="0.6">
      <c r="A137" s="28" t="s">
        <v>333</v>
      </c>
      <c r="B137" s="26">
        <v>17</v>
      </c>
      <c r="C137" s="26">
        <v>17</v>
      </c>
      <c r="D137" s="14">
        <f t="shared" si="8"/>
        <v>1</v>
      </c>
      <c r="E137" s="26">
        <v>17</v>
      </c>
      <c r="F137" s="14">
        <f t="shared" si="9"/>
        <v>1</v>
      </c>
    </row>
    <row r="138" spans="1:6" x14ac:dyDescent="0.6">
      <c r="A138" s="2" t="s">
        <v>122</v>
      </c>
      <c r="B138" s="26">
        <v>11</v>
      </c>
      <c r="C138" s="26">
        <v>5</v>
      </c>
      <c r="D138" s="14">
        <f t="shared" si="8"/>
        <v>0.45454545454545453</v>
      </c>
      <c r="E138" s="26">
        <v>4</v>
      </c>
      <c r="F138" s="14">
        <f t="shared" si="9"/>
        <v>0.8</v>
      </c>
    </row>
    <row r="139" spans="1:6" x14ac:dyDescent="0.6">
      <c r="A139" s="2" t="s">
        <v>123</v>
      </c>
      <c r="B139" s="26">
        <v>66</v>
      </c>
      <c r="C139" s="26">
        <v>21</v>
      </c>
      <c r="D139" s="14">
        <f t="shared" si="8"/>
        <v>0.31818181818181818</v>
      </c>
      <c r="E139" s="26">
        <v>11</v>
      </c>
      <c r="F139" s="14">
        <f t="shared" si="9"/>
        <v>0.52380952380952384</v>
      </c>
    </row>
    <row r="140" spans="1:6" x14ac:dyDescent="0.6">
      <c r="A140" s="2" t="s">
        <v>124</v>
      </c>
      <c r="B140" s="26">
        <v>20</v>
      </c>
      <c r="C140" s="26">
        <v>14</v>
      </c>
      <c r="D140" s="14">
        <f t="shared" si="8"/>
        <v>0.7</v>
      </c>
      <c r="E140" s="26">
        <v>12</v>
      </c>
      <c r="F140" s="14">
        <f t="shared" si="9"/>
        <v>0.8571428571428571</v>
      </c>
    </row>
    <row r="141" spans="1:6" x14ac:dyDescent="0.6">
      <c r="A141" s="28" t="s">
        <v>125</v>
      </c>
      <c r="B141" s="29">
        <v>1</v>
      </c>
      <c r="C141" s="29">
        <v>1</v>
      </c>
      <c r="D141" s="14">
        <v>0</v>
      </c>
      <c r="E141" s="29">
        <v>1</v>
      </c>
      <c r="F141" s="14">
        <v>0</v>
      </c>
    </row>
    <row r="142" spans="1:6" x14ac:dyDescent="0.6">
      <c r="A142" s="28" t="s">
        <v>126</v>
      </c>
      <c r="B142" s="29">
        <v>1</v>
      </c>
      <c r="C142" s="29">
        <v>1</v>
      </c>
      <c r="D142" s="14">
        <f t="shared" si="8"/>
        <v>1</v>
      </c>
      <c r="E142" s="29">
        <v>0</v>
      </c>
      <c r="F142" s="14">
        <v>0</v>
      </c>
    </row>
    <row r="143" spans="1:6" x14ac:dyDescent="0.6">
      <c r="A143" s="28" t="s">
        <v>127</v>
      </c>
      <c r="B143" s="29">
        <v>5</v>
      </c>
      <c r="C143" s="29">
        <v>4</v>
      </c>
      <c r="D143" s="14">
        <f t="shared" si="8"/>
        <v>0.8</v>
      </c>
      <c r="E143" s="29">
        <v>4</v>
      </c>
      <c r="F143" s="14">
        <f>E143/C143</f>
        <v>1</v>
      </c>
    </row>
    <row r="144" spans="1:6" x14ac:dyDescent="0.6">
      <c r="A144" s="28" t="s">
        <v>128</v>
      </c>
      <c r="B144" s="29">
        <v>8</v>
      </c>
      <c r="C144" s="29">
        <v>5</v>
      </c>
      <c r="D144" s="14">
        <f t="shared" si="8"/>
        <v>0.625</v>
      </c>
      <c r="E144" s="29">
        <v>5</v>
      </c>
      <c r="F144" s="14">
        <f>E144/C144</f>
        <v>1</v>
      </c>
    </row>
    <row r="145" spans="1:6" x14ac:dyDescent="0.6">
      <c r="A145" s="52" t="s">
        <v>334</v>
      </c>
      <c r="B145" s="29">
        <v>5</v>
      </c>
      <c r="C145" s="29">
        <v>3</v>
      </c>
      <c r="D145" s="14">
        <f t="shared" si="8"/>
        <v>0.6</v>
      </c>
      <c r="E145" s="29">
        <v>2</v>
      </c>
      <c r="F145" s="14">
        <v>0</v>
      </c>
    </row>
    <row r="146" spans="1:6" x14ac:dyDescent="0.6">
      <c r="A146" s="23" t="s">
        <v>27</v>
      </c>
      <c r="B146" s="38">
        <f>B115+B120+B122+B123+B134+B135+B136+B138+B139+B140+B145</f>
        <v>483</v>
      </c>
      <c r="C146" s="38">
        <f>C115+C120+C122+C123+C134+C135+C136+C138+C139+C140+C145</f>
        <v>342</v>
      </c>
      <c r="D146" s="18">
        <f t="shared" si="8"/>
        <v>0.70807453416149069</v>
      </c>
      <c r="E146" s="38">
        <f>E115+E120+E122+E123+E134+E135+E136+E138+E139+E140+E145</f>
        <v>250</v>
      </c>
      <c r="F146" s="18">
        <f>E146/C146</f>
        <v>0.73099415204678364</v>
      </c>
    </row>
    <row r="147" spans="1:6" x14ac:dyDescent="0.6">
      <c r="A147" s="2" t="s">
        <v>268</v>
      </c>
      <c r="B147" s="26">
        <v>4</v>
      </c>
      <c r="C147" s="26">
        <v>3</v>
      </c>
      <c r="D147" s="14">
        <f t="shared" si="8"/>
        <v>0.75</v>
      </c>
      <c r="E147" s="26">
        <v>2</v>
      </c>
      <c r="F147" s="14">
        <f>E147/C147</f>
        <v>0.66666666666666663</v>
      </c>
    </row>
    <row r="148" spans="1:6" x14ac:dyDescent="0.6">
      <c r="A148" s="2" t="s">
        <v>131</v>
      </c>
      <c r="B148" s="26">
        <v>0</v>
      </c>
      <c r="C148" s="26">
        <v>0</v>
      </c>
      <c r="D148" s="14">
        <v>0</v>
      </c>
      <c r="E148" s="26">
        <v>0</v>
      </c>
      <c r="F148" s="14">
        <v>0</v>
      </c>
    </row>
    <row r="149" spans="1:6" x14ac:dyDescent="0.6">
      <c r="A149" s="2" t="s">
        <v>132</v>
      </c>
      <c r="B149" s="26">
        <v>2</v>
      </c>
      <c r="C149" s="26">
        <v>1</v>
      </c>
      <c r="D149" s="14">
        <f t="shared" si="8"/>
        <v>0.5</v>
      </c>
      <c r="E149" s="26">
        <v>1</v>
      </c>
      <c r="F149" s="14">
        <f>E149/C149</f>
        <v>1</v>
      </c>
    </row>
    <row r="150" spans="1:6" x14ac:dyDescent="0.6">
      <c r="A150" s="2" t="s">
        <v>133</v>
      </c>
      <c r="B150" s="26">
        <v>0</v>
      </c>
      <c r="C150" s="26">
        <v>0</v>
      </c>
      <c r="D150" s="14">
        <v>0</v>
      </c>
      <c r="E150" s="26">
        <v>0</v>
      </c>
      <c r="F150" s="14">
        <v>0</v>
      </c>
    </row>
    <row r="151" spans="1:6" x14ac:dyDescent="0.6">
      <c r="A151" s="2" t="s">
        <v>134</v>
      </c>
      <c r="B151" s="26">
        <v>3</v>
      </c>
      <c r="C151" s="26">
        <v>1</v>
      </c>
      <c r="D151" s="14">
        <f t="shared" si="8"/>
        <v>0.33333333333333331</v>
      </c>
      <c r="E151" s="26">
        <v>1</v>
      </c>
      <c r="F151" s="14">
        <f>E151/C151</f>
        <v>1</v>
      </c>
    </row>
    <row r="152" spans="1:6" x14ac:dyDescent="0.6">
      <c r="A152" s="2" t="s">
        <v>136</v>
      </c>
      <c r="B152" s="26">
        <v>11</v>
      </c>
      <c r="C152" s="26">
        <v>11</v>
      </c>
      <c r="D152" s="14">
        <f t="shared" si="8"/>
        <v>1</v>
      </c>
      <c r="E152" s="26">
        <v>7</v>
      </c>
      <c r="F152" s="14">
        <f>E152/C152</f>
        <v>0.63636363636363635</v>
      </c>
    </row>
    <row r="153" spans="1:6" x14ac:dyDescent="0.6">
      <c r="A153" s="2" t="s">
        <v>137</v>
      </c>
      <c r="B153" s="26">
        <v>3</v>
      </c>
      <c r="C153" s="26">
        <v>3</v>
      </c>
      <c r="D153" s="14">
        <f t="shared" si="8"/>
        <v>1</v>
      </c>
      <c r="E153" s="26">
        <v>1</v>
      </c>
      <c r="F153" s="14">
        <f>E153/C153</f>
        <v>0.33333333333333331</v>
      </c>
    </row>
    <row r="154" spans="1:6" x14ac:dyDescent="0.6">
      <c r="A154" s="2" t="s">
        <v>335</v>
      </c>
      <c r="B154" s="26">
        <v>13</v>
      </c>
      <c r="C154" s="26">
        <v>13</v>
      </c>
      <c r="D154" s="14">
        <f t="shared" si="8"/>
        <v>1</v>
      </c>
      <c r="E154" s="26">
        <v>4</v>
      </c>
      <c r="F154" s="14">
        <f>E154/C154</f>
        <v>0.30769230769230771</v>
      </c>
    </row>
    <row r="155" spans="1:6" x14ac:dyDescent="0.6">
      <c r="A155" s="2" t="s">
        <v>129</v>
      </c>
      <c r="B155" s="26">
        <v>0</v>
      </c>
      <c r="C155" s="26">
        <v>0</v>
      </c>
      <c r="D155" s="14">
        <v>0</v>
      </c>
      <c r="E155" s="26">
        <v>0</v>
      </c>
      <c r="F155" s="14">
        <v>0</v>
      </c>
    </row>
    <row r="156" spans="1:6" x14ac:dyDescent="0.6">
      <c r="A156" s="23" t="s">
        <v>32</v>
      </c>
      <c r="B156" s="38">
        <f>SUM(B147:B155)</f>
        <v>36</v>
      </c>
      <c r="C156" s="38">
        <f>SUM(C147:C155)</f>
        <v>32</v>
      </c>
      <c r="D156" s="18">
        <f t="shared" si="8"/>
        <v>0.88888888888888884</v>
      </c>
      <c r="E156" s="38">
        <f>SUM(E147:E155)</f>
        <v>16</v>
      </c>
      <c r="F156" s="18">
        <f>E156/C156</f>
        <v>0.5</v>
      </c>
    </row>
    <row r="157" spans="1:6" x14ac:dyDescent="0.6">
      <c r="A157" s="8" t="s">
        <v>139</v>
      </c>
      <c r="B157" s="30">
        <f>B114+B146+B156</f>
        <v>634</v>
      </c>
      <c r="C157" s="30">
        <f>C114+C146+C156</f>
        <v>416</v>
      </c>
      <c r="D157" s="19">
        <f t="shared" si="8"/>
        <v>0.65615141955835965</v>
      </c>
      <c r="E157" s="30">
        <f>E114+E146+E156</f>
        <v>302</v>
      </c>
      <c r="F157" s="19">
        <f>E157/C157</f>
        <v>0.72596153846153844</v>
      </c>
    </row>
    <row r="158" spans="1:6" x14ac:dyDescent="0.6">
      <c r="A158" s="43" t="s">
        <v>336</v>
      </c>
      <c r="B158" s="31"/>
      <c r="C158" s="31"/>
      <c r="D158" s="14"/>
      <c r="E158" s="31"/>
      <c r="F158" s="14"/>
    </row>
    <row r="159" spans="1:6" x14ac:dyDescent="0.6">
      <c r="A159" s="2" t="s">
        <v>269</v>
      </c>
      <c r="B159" s="26">
        <v>3</v>
      </c>
      <c r="C159" s="26">
        <v>3</v>
      </c>
      <c r="D159" s="14">
        <f t="shared" si="8"/>
        <v>1</v>
      </c>
      <c r="E159" s="26">
        <v>3</v>
      </c>
      <c r="F159" s="14">
        <f>E159/C159</f>
        <v>1</v>
      </c>
    </row>
    <row r="160" spans="1:6" x14ac:dyDescent="0.6">
      <c r="A160" s="23" t="s">
        <v>32</v>
      </c>
      <c r="B160" s="38">
        <f>B159</f>
        <v>3</v>
      </c>
      <c r="C160" s="38">
        <f>C159</f>
        <v>3</v>
      </c>
      <c r="D160" s="18">
        <f t="shared" si="8"/>
        <v>1</v>
      </c>
      <c r="E160" s="38">
        <f>E159</f>
        <v>3</v>
      </c>
      <c r="F160" s="18">
        <f>E160/C160</f>
        <v>1</v>
      </c>
    </row>
    <row r="161" spans="1:6" x14ac:dyDescent="0.6">
      <c r="A161" s="8" t="s">
        <v>142</v>
      </c>
      <c r="B161" s="30">
        <f>B160</f>
        <v>3</v>
      </c>
      <c r="C161" s="30">
        <f>C160</f>
        <v>3</v>
      </c>
      <c r="D161" s="19">
        <f t="shared" si="8"/>
        <v>1</v>
      </c>
      <c r="E161" s="30">
        <f>E160</f>
        <v>3</v>
      </c>
      <c r="F161" s="19">
        <f>E161/C161</f>
        <v>1</v>
      </c>
    </row>
    <row r="162" spans="1:6" x14ac:dyDescent="0.6">
      <c r="A162" s="8" t="s">
        <v>276</v>
      </c>
      <c r="B162" s="26"/>
      <c r="C162" s="26"/>
      <c r="D162" s="14"/>
      <c r="E162" s="26"/>
      <c r="F162" s="14"/>
    </row>
    <row r="163" spans="1:6" x14ac:dyDescent="0.6">
      <c r="A163" s="2" t="s">
        <v>144</v>
      </c>
      <c r="B163" s="26">
        <v>19</v>
      </c>
      <c r="C163" s="26">
        <v>10</v>
      </c>
      <c r="D163" s="14">
        <f t="shared" si="8"/>
        <v>0.52631578947368418</v>
      </c>
      <c r="E163" s="26">
        <v>6</v>
      </c>
      <c r="F163" s="14">
        <f t="shared" ref="F163:F180" si="10">E163/C163</f>
        <v>0.6</v>
      </c>
    </row>
    <row r="164" spans="1:6" x14ac:dyDescent="0.6">
      <c r="A164" s="2" t="s">
        <v>337</v>
      </c>
      <c r="B164" s="26">
        <v>25</v>
      </c>
      <c r="C164" s="26">
        <v>12</v>
      </c>
      <c r="D164" s="14">
        <f t="shared" si="8"/>
        <v>0.48</v>
      </c>
      <c r="E164" s="26">
        <v>8</v>
      </c>
      <c r="F164" s="14">
        <f t="shared" si="10"/>
        <v>0.66666666666666663</v>
      </c>
    </row>
    <row r="165" spans="1:6" x14ac:dyDescent="0.6">
      <c r="A165" s="2" t="s">
        <v>146</v>
      </c>
      <c r="B165" s="26">
        <v>33</v>
      </c>
      <c r="C165" s="26">
        <v>10</v>
      </c>
      <c r="D165" s="14">
        <f t="shared" si="8"/>
        <v>0.30303030303030304</v>
      </c>
      <c r="E165" s="26">
        <v>7</v>
      </c>
      <c r="F165" s="14">
        <f t="shared" si="10"/>
        <v>0.7</v>
      </c>
    </row>
    <row r="166" spans="1:6" x14ac:dyDescent="0.6">
      <c r="A166" s="23" t="s">
        <v>10</v>
      </c>
      <c r="B166" s="38">
        <f>SUM(B163:B165)</f>
        <v>77</v>
      </c>
      <c r="C166" s="38">
        <f>SUM(C163:C165)</f>
        <v>32</v>
      </c>
      <c r="D166" s="18">
        <f t="shared" si="8"/>
        <v>0.41558441558441561</v>
      </c>
      <c r="E166" s="38">
        <f>SUM(E163:E165)</f>
        <v>21</v>
      </c>
      <c r="F166" s="18">
        <f t="shared" si="10"/>
        <v>0.65625</v>
      </c>
    </row>
    <row r="167" spans="1:6" x14ac:dyDescent="0.6">
      <c r="A167" s="2" t="s">
        <v>147</v>
      </c>
      <c r="B167" s="26">
        <v>27</v>
      </c>
      <c r="C167" s="26">
        <v>20</v>
      </c>
      <c r="D167" s="14">
        <f t="shared" si="8"/>
        <v>0.7407407407407407</v>
      </c>
      <c r="E167" s="26">
        <v>14</v>
      </c>
      <c r="F167" s="14">
        <f t="shared" si="10"/>
        <v>0.7</v>
      </c>
    </row>
    <row r="168" spans="1:6" x14ac:dyDescent="0.6">
      <c r="A168" s="2" t="s">
        <v>148</v>
      </c>
      <c r="B168" s="26">
        <v>29</v>
      </c>
      <c r="C168" s="26">
        <v>25</v>
      </c>
      <c r="D168" s="14">
        <f t="shared" si="8"/>
        <v>0.86206896551724133</v>
      </c>
      <c r="E168" s="26">
        <v>17</v>
      </c>
      <c r="F168" s="14">
        <f t="shared" si="10"/>
        <v>0.68</v>
      </c>
    </row>
    <row r="169" spans="1:6" x14ac:dyDescent="0.6">
      <c r="A169" s="28" t="s">
        <v>149</v>
      </c>
      <c r="B169" s="29">
        <v>26</v>
      </c>
      <c r="C169" s="29">
        <v>24</v>
      </c>
      <c r="D169" s="14">
        <f t="shared" si="8"/>
        <v>0.92307692307692313</v>
      </c>
      <c r="E169" s="29">
        <v>17</v>
      </c>
      <c r="F169" s="14">
        <f t="shared" si="10"/>
        <v>0.70833333333333337</v>
      </c>
    </row>
    <row r="170" spans="1:6" x14ac:dyDescent="0.6">
      <c r="A170" s="2" t="s">
        <v>277</v>
      </c>
      <c r="B170" s="26">
        <v>22</v>
      </c>
      <c r="C170" s="26">
        <v>18</v>
      </c>
      <c r="D170" s="14">
        <f t="shared" si="8"/>
        <v>0.81818181818181823</v>
      </c>
      <c r="E170" s="26">
        <v>14</v>
      </c>
      <c r="F170" s="14">
        <f t="shared" si="10"/>
        <v>0.77777777777777779</v>
      </c>
    </row>
    <row r="171" spans="1:6" x14ac:dyDescent="0.6">
      <c r="A171" s="2" t="s">
        <v>218</v>
      </c>
      <c r="B171" s="26">
        <v>75</v>
      </c>
      <c r="C171" s="26">
        <v>43</v>
      </c>
      <c r="D171" s="14">
        <f t="shared" si="8"/>
        <v>0.57333333333333336</v>
      </c>
      <c r="E171" s="26">
        <v>34</v>
      </c>
      <c r="F171" s="14">
        <f t="shared" si="10"/>
        <v>0.79069767441860461</v>
      </c>
    </row>
    <row r="172" spans="1:6" x14ac:dyDescent="0.6">
      <c r="A172" s="2" t="s">
        <v>338</v>
      </c>
      <c r="B172" s="26">
        <v>5</v>
      </c>
      <c r="C172" s="26">
        <v>3</v>
      </c>
      <c r="D172" s="14">
        <f t="shared" si="8"/>
        <v>0.6</v>
      </c>
      <c r="E172" s="26">
        <v>3</v>
      </c>
      <c r="F172" s="14">
        <f t="shared" si="10"/>
        <v>1</v>
      </c>
    </row>
    <row r="173" spans="1:6" x14ac:dyDescent="0.6">
      <c r="A173" s="28" t="s">
        <v>151</v>
      </c>
      <c r="B173" s="29">
        <v>35</v>
      </c>
      <c r="C173" s="29">
        <v>16</v>
      </c>
      <c r="D173" s="14">
        <f t="shared" si="8"/>
        <v>0.45714285714285713</v>
      </c>
      <c r="E173" s="29">
        <v>10</v>
      </c>
      <c r="F173" s="14">
        <f t="shared" si="10"/>
        <v>0.625</v>
      </c>
    </row>
    <row r="174" spans="1:6" x14ac:dyDescent="0.6">
      <c r="A174" s="28" t="s">
        <v>339</v>
      </c>
      <c r="B174" s="29">
        <v>6</v>
      </c>
      <c r="C174" s="29">
        <v>5</v>
      </c>
      <c r="D174" s="14">
        <f t="shared" si="8"/>
        <v>0.83333333333333337</v>
      </c>
      <c r="E174" s="29">
        <v>4</v>
      </c>
      <c r="F174" s="14">
        <f t="shared" si="10"/>
        <v>0.8</v>
      </c>
    </row>
    <row r="175" spans="1:6" x14ac:dyDescent="0.6">
      <c r="A175" s="23" t="s">
        <v>27</v>
      </c>
      <c r="B175" s="38">
        <f>B167+B168+B171+B170+B172</f>
        <v>158</v>
      </c>
      <c r="C175" s="38">
        <f>C167+C168+C171+C170+C172</f>
        <v>109</v>
      </c>
      <c r="D175" s="18">
        <f t="shared" si="8"/>
        <v>0.689873417721519</v>
      </c>
      <c r="E175" s="38">
        <f>E167+E168+E171+E170+E172</f>
        <v>82</v>
      </c>
      <c r="F175" s="18">
        <f t="shared" si="10"/>
        <v>0.75229357798165142</v>
      </c>
    </row>
    <row r="176" spans="1:6" x14ac:dyDescent="0.6">
      <c r="A176" s="2" t="s">
        <v>152</v>
      </c>
      <c r="B176" s="26">
        <v>6</v>
      </c>
      <c r="C176" s="26">
        <v>6</v>
      </c>
      <c r="D176" s="14">
        <f t="shared" si="8"/>
        <v>1</v>
      </c>
      <c r="E176" s="26">
        <v>3</v>
      </c>
      <c r="F176" s="14">
        <f t="shared" si="10"/>
        <v>0.5</v>
      </c>
    </row>
    <row r="177" spans="1:6" x14ac:dyDescent="0.6">
      <c r="A177" s="2" t="s">
        <v>153</v>
      </c>
      <c r="B177" s="26">
        <v>27</v>
      </c>
      <c r="C177" s="26">
        <v>26</v>
      </c>
      <c r="D177" s="14">
        <f t="shared" si="8"/>
        <v>0.96296296296296291</v>
      </c>
      <c r="E177" s="26">
        <v>23</v>
      </c>
      <c r="F177" s="14">
        <f t="shared" si="10"/>
        <v>0.88461538461538458</v>
      </c>
    </row>
    <row r="178" spans="1:6" x14ac:dyDescent="0.6">
      <c r="A178" s="2" t="s">
        <v>154</v>
      </c>
      <c r="B178" s="26">
        <v>1</v>
      </c>
      <c r="C178" s="26">
        <v>1</v>
      </c>
      <c r="D178" s="14">
        <f t="shared" si="8"/>
        <v>1</v>
      </c>
      <c r="E178" s="26">
        <v>0</v>
      </c>
      <c r="F178" s="14">
        <f t="shared" si="10"/>
        <v>0</v>
      </c>
    </row>
    <row r="179" spans="1:6" x14ac:dyDescent="0.6">
      <c r="A179" s="23" t="s">
        <v>32</v>
      </c>
      <c r="B179" s="38">
        <f>SUM(B176:B178)</f>
        <v>34</v>
      </c>
      <c r="C179" s="38">
        <f>SUM(C176:C178)</f>
        <v>33</v>
      </c>
      <c r="D179" s="18">
        <f t="shared" si="8"/>
        <v>0.97058823529411764</v>
      </c>
      <c r="E179" s="38">
        <f>SUM(E176:E178)</f>
        <v>26</v>
      </c>
      <c r="F179" s="18">
        <f t="shared" si="10"/>
        <v>0.78787878787878785</v>
      </c>
    </row>
    <row r="180" spans="1:6" x14ac:dyDescent="0.6">
      <c r="A180" s="8" t="s">
        <v>155</v>
      </c>
      <c r="B180" s="30">
        <f>B166+B175+B179</f>
        <v>269</v>
      </c>
      <c r="C180" s="30">
        <f>C166+C175+C179</f>
        <v>174</v>
      </c>
      <c r="D180" s="19">
        <f t="shared" si="8"/>
        <v>0.64684014869888473</v>
      </c>
      <c r="E180" s="30">
        <f>E166+E175+E179</f>
        <v>129</v>
      </c>
      <c r="F180" s="19">
        <f t="shared" si="10"/>
        <v>0.74137931034482762</v>
      </c>
    </row>
    <row r="181" spans="1:6" x14ac:dyDescent="0.6">
      <c r="A181" s="8" t="s">
        <v>293</v>
      </c>
      <c r="B181" s="1"/>
      <c r="C181" s="1"/>
      <c r="D181" s="14"/>
      <c r="E181" s="1"/>
      <c r="F181" s="14"/>
    </row>
    <row r="182" spans="1:6" x14ac:dyDescent="0.6">
      <c r="A182" s="2" t="s">
        <v>157</v>
      </c>
      <c r="B182" s="26">
        <v>29</v>
      </c>
      <c r="C182" s="26">
        <v>8</v>
      </c>
      <c r="D182" s="14">
        <f t="shared" si="8"/>
        <v>0.27586206896551724</v>
      </c>
      <c r="E182" s="26">
        <v>6</v>
      </c>
      <c r="F182" s="14">
        <f t="shared" ref="F182:F191" si="11">E182/C182</f>
        <v>0.75</v>
      </c>
    </row>
    <row r="183" spans="1:6" x14ac:dyDescent="0.6">
      <c r="A183" s="28" t="s">
        <v>340</v>
      </c>
      <c r="B183" s="26">
        <v>4</v>
      </c>
      <c r="C183" s="26">
        <v>1</v>
      </c>
      <c r="D183" s="14">
        <f t="shared" si="8"/>
        <v>0.25</v>
      </c>
      <c r="E183" s="26">
        <v>1</v>
      </c>
      <c r="F183" s="14">
        <f t="shared" si="11"/>
        <v>1</v>
      </c>
    </row>
    <row r="184" spans="1:6" x14ac:dyDescent="0.6">
      <c r="A184" s="23" t="s">
        <v>10</v>
      </c>
      <c r="B184" s="38">
        <f>B182</f>
        <v>29</v>
      </c>
      <c r="C184" s="38">
        <f>C182</f>
        <v>8</v>
      </c>
      <c r="D184" s="18">
        <f t="shared" si="8"/>
        <v>0.27586206896551724</v>
      </c>
      <c r="E184" s="38">
        <f>E182</f>
        <v>6</v>
      </c>
      <c r="F184" s="18">
        <f t="shared" si="11"/>
        <v>0.75</v>
      </c>
    </row>
    <row r="185" spans="1:6" x14ac:dyDescent="0.6">
      <c r="A185" s="2" t="s">
        <v>341</v>
      </c>
      <c r="B185" s="26">
        <v>17</v>
      </c>
      <c r="C185" s="26">
        <v>15</v>
      </c>
      <c r="D185" s="14">
        <f t="shared" si="8"/>
        <v>0.88235294117647056</v>
      </c>
      <c r="E185" s="26">
        <v>5</v>
      </c>
      <c r="F185" s="14">
        <f t="shared" si="11"/>
        <v>0.33333333333333331</v>
      </c>
    </row>
    <row r="186" spans="1:6" x14ac:dyDescent="0.6">
      <c r="A186" s="2" t="s">
        <v>159</v>
      </c>
      <c r="B186" s="26">
        <v>17</v>
      </c>
      <c r="C186" s="26">
        <v>13</v>
      </c>
      <c r="D186" s="14">
        <f t="shared" si="8"/>
        <v>0.76470588235294112</v>
      </c>
      <c r="E186" s="26">
        <v>7</v>
      </c>
      <c r="F186" s="14">
        <f t="shared" si="11"/>
        <v>0.53846153846153844</v>
      </c>
    </row>
    <row r="187" spans="1:6" x14ac:dyDescent="0.6">
      <c r="A187" s="2" t="s">
        <v>160</v>
      </c>
      <c r="B187" s="26">
        <v>50</v>
      </c>
      <c r="C187" s="26">
        <v>46</v>
      </c>
      <c r="D187" s="14">
        <f t="shared" si="8"/>
        <v>0.92</v>
      </c>
      <c r="E187" s="26">
        <v>43</v>
      </c>
      <c r="F187" s="14">
        <f t="shared" si="11"/>
        <v>0.93478260869565222</v>
      </c>
    </row>
    <row r="188" spans="1:6" x14ac:dyDescent="0.6">
      <c r="A188" s="28" t="s">
        <v>161</v>
      </c>
      <c r="B188" s="29">
        <v>15</v>
      </c>
      <c r="C188" s="29">
        <v>14</v>
      </c>
      <c r="D188" s="14">
        <f t="shared" si="8"/>
        <v>0.93333333333333335</v>
      </c>
      <c r="E188" s="29">
        <v>14</v>
      </c>
      <c r="F188" s="14">
        <f t="shared" si="11"/>
        <v>1</v>
      </c>
    </row>
    <row r="189" spans="1:6" x14ac:dyDescent="0.6">
      <c r="A189" s="28" t="s">
        <v>163</v>
      </c>
      <c r="B189" s="29">
        <v>17</v>
      </c>
      <c r="C189" s="29">
        <v>15</v>
      </c>
      <c r="D189" s="14">
        <f t="shared" si="8"/>
        <v>0.88235294117647056</v>
      </c>
      <c r="E189" s="29">
        <v>14</v>
      </c>
      <c r="F189" s="14">
        <f t="shared" si="11"/>
        <v>0.93333333333333335</v>
      </c>
    </row>
    <row r="190" spans="1:6" x14ac:dyDescent="0.6">
      <c r="A190" s="28" t="s">
        <v>162</v>
      </c>
      <c r="B190" s="29">
        <v>18</v>
      </c>
      <c r="C190" s="29">
        <v>17</v>
      </c>
      <c r="D190" s="14">
        <f t="shared" si="8"/>
        <v>0.94444444444444442</v>
      </c>
      <c r="E190" s="29">
        <v>15</v>
      </c>
      <c r="F190" s="14">
        <f t="shared" si="11"/>
        <v>0.88235294117647056</v>
      </c>
    </row>
    <row r="191" spans="1:6" x14ac:dyDescent="0.6">
      <c r="A191" s="23" t="s">
        <v>27</v>
      </c>
      <c r="B191" s="38">
        <f>B185+B186+B187</f>
        <v>84</v>
      </c>
      <c r="C191" s="38">
        <f>C185+C186+C187</f>
        <v>74</v>
      </c>
      <c r="D191" s="18">
        <f t="shared" si="8"/>
        <v>0.88095238095238093</v>
      </c>
      <c r="E191" s="38">
        <f>E185+E186+E187</f>
        <v>55</v>
      </c>
      <c r="F191" s="18">
        <f t="shared" si="11"/>
        <v>0.7432432432432432</v>
      </c>
    </row>
    <row r="192" spans="1:6" x14ac:dyDescent="0.6">
      <c r="A192" s="2" t="s">
        <v>238</v>
      </c>
      <c r="B192" s="26">
        <v>1</v>
      </c>
      <c r="C192" s="26">
        <v>0</v>
      </c>
      <c r="D192" s="14">
        <f t="shared" si="8"/>
        <v>0</v>
      </c>
      <c r="E192" s="26">
        <v>0</v>
      </c>
      <c r="F192" s="14">
        <v>0</v>
      </c>
    </row>
    <row r="193" spans="1:6" x14ac:dyDescent="0.6">
      <c r="A193" s="2" t="s">
        <v>164</v>
      </c>
      <c r="B193" s="26">
        <v>10</v>
      </c>
      <c r="C193" s="26">
        <v>10</v>
      </c>
      <c r="D193" s="14">
        <f t="shared" si="8"/>
        <v>1</v>
      </c>
      <c r="E193" s="26">
        <v>8</v>
      </c>
      <c r="F193" s="14">
        <f>E193/C193</f>
        <v>0.8</v>
      </c>
    </row>
    <row r="194" spans="1:6" x14ac:dyDescent="0.6">
      <c r="A194" s="2" t="s">
        <v>342</v>
      </c>
      <c r="B194" s="26">
        <v>2</v>
      </c>
      <c r="C194" s="26">
        <v>2</v>
      </c>
      <c r="D194" s="14">
        <f t="shared" ref="D194:D212" si="12">C194/B194</f>
        <v>1</v>
      </c>
      <c r="E194" s="26">
        <v>1</v>
      </c>
      <c r="F194" s="14">
        <f>E194/C194</f>
        <v>0.5</v>
      </c>
    </row>
    <row r="195" spans="1:6" x14ac:dyDescent="0.6">
      <c r="A195" s="2" t="s">
        <v>244</v>
      </c>
      <c r="B195" s="26">
        <v>27</v>
      </c>
      <c r="C195" s="26">
        <v>21</v>
      </c>
      <c r="D195" s="14">
        <f t="shared" si="12"/>
        <v>0.77777777777777779</v>
      </c>
      <c r="E195" s="26">
        <v>20</v>
      </c>
      <c r="F195" s="14">
        <f>E195/C195</f>
        <v>0.95238095238095233</v>
      </c>
    </row>
    <row r="196" spans="1:6" x14ac:dyDescent="0.6">
      <c r="A196" s="2" t="s">
        <v>163</v>
      </c>
      <c r="B196" s="26">
        <v>10</v>
      </c>
      <c r="C196" s="26">
        <v>8</v>
      </c>
      <c r="D196" s="14">
        <f t="shared" si="12"/>
        <v>0.8</v>
      </c>
      <c r="E196" s="26">
        <v>5</v>
      </c>
      <c r="F196" s="14">
        <v>0</v>
      </c>
    </row>
    <row r="197" spans="1:6" x14ac:dyDescent="0.6">
      <c r="A197" s="2" t="s">
        <v>160</v>
      </c>
      <c r="B197" s="26">
        <v>0</v>
      </c>
      <c r="C197" s="26">
        <v>0</v>
      </c>
      <c r="D197" s="14">
        <v>0</v>
      </c>
      <c r="E197" s="26">
        <v>0</v>
      </c>
      <c r="F197" s="14">
        <v>0</v>
      </c>
    </row>
    <row r="198" spans="1:6" x14ac:dyDescent="0.6">
      <c r="A198" s="23" t="s">
        <v>32</v>
      </c>
      <c r="B198" s="38">
        <f>SUM(B192:B197)</f>
        <v>50</v>
      </c>
      <c r="C198" s="38">
        <f>SUM(C192:C197)</f>
        <v>41</v>
      </c>
      <c r="D198" s="18">
        <f t="shared" si="12"/>
        <v>0.82</v>
      </c>
      <c r="E198" s="38">
        <f>SUM(E193:E197)</f>
        <v>34</v>
      </c>
      <c r="F198" s="18">
        <f>E198/C198</f>
        <v>0.82926829268292679</v>
      </c>
    </row>
    <row r="199" spans="1:6" x14ac:dyDescent="0.6">
      <c r="A199" s="8" t="s">
        <v>165</v>
      </c>
      <c r="B199" s="30">
        <f>B184+B191+B198</f>
        <v>163</v>
      </c>
      <c r="C199" s="30">
        <f>C184+C191+C198</f>
        <v>123</v>
      </c>
      <c r="D199" s="19">
        <f t="shared" si="12"/>
        <v>0.754601226993865</v>
      </c>
      <c r="E199" s="30">
        <f>E184+E191+E198</f>
        <v>95</v>
      </c>
      <c r="F199" s="19">
        <f>E199/C199</f>
        <v>0.77235772357723576</v>
      </c>
    </row>
    <row r="200" spans="1:6" x14ac:dyDescent="0.6">
      <c r="A200" s="43" t="s">
        <v>294</v>
      </c>
      <c r="B200" s="30"/>
      <c r="C200" s="30"/>
      <c r="D200" s="14"/>
      <c r="E200" s="30"/>
      <c r="F200" s="14"/>
    </row>
    <row r="201" spans="1:6" x14ac:dyDescent="0.6">
      <c r="A201" s="2" t="s">
        <v>167</v>
      </c>
      <c r="B201" s="26">
        <v>10</v>
      </c>
      <c r="C201" s="26">
        <v>8</v>
      </c>
      <c r="D201" s="14">
        <f t="shared" si="12"/>
        <v>0.8</v>
      </c>
      <c r="E201" s="26">
        <v>7</v>
      </c>
      <c r="F201" s="14">
        <f>E201/C201</f>
        <v>0.875</v>
      </c>
    </row>
    <row r="202" spans="1:6" x14ac:dyDescent="0.6">
      <c r="A202" s="28" t="s">
        <v>168</v>
      </c>
      <c r="B202" s="29">
        <v>0</v>
      </c>
      <c r="C202" s="29">
        <v>0</v>
      </c>
      <c r="D202" s="14">
        <v>0</v>
      </c>
      <c r="E202" s="29">
        <v>0</v>
      </c>
      <c r="F202" s="14">
        <v>0</v>
      </c>
    </row>
    <row r="203" spans="1:6" x14ac:dyDescent="0.6">
      <c r="A203" s="2" t="s">
        <v>169</v>
      </c>
      <c r="B203" s="26">
        <v>16</v>
      </c>
      <c r="C203" s="26">
        <v>15</v>
      </c>
      <c r="D203" s="14">
        <f t="shared" si="12"/>
        <v>0.9375</v>
      </c>
      <c r="E203" s="26">
        <v>6</v>
      </c>
      <c r="F203" s="14">
        <f>E203/C203</f>
        <v>0.4</v>
      </c>
    </row>
    <row r="204" spans="1:6" x14ac:dyDescent="0.6">
      <c r="A204" s="23" t="s">
        <v>27</v>
      </c>
      <c r="B204" s="38">
        <f>B201+B203</f>
        <v>26</v>
      </c>
      <c r="C204" s="38">
        <f>C201+C203</f>
        <v>23</v>
      </c>
      <c r="D204" s="18">
        <f t="shared" si="12"/>
        <v>0.88461538461538458</v>
      </c>
      <c r="E204" s="38">
        <f>E201+E203</f>
        <v>13</v>
      </c>
      <c r="F204" s="18">
        <f>E204/C204</f>
        <v>0.56521739130434778</v>
      </c>
    </row>
    <row r="205" spans="1:6" x14ac:dyDescent="0.6">
      <c r="A205" s="2" t="s">
        <v>170</v>
      </c>
      <c r="B205" s="26">
        <v>15</v>
      </c>
      <c r="C205" s="26">
        <v>11</v>
      </c>
      <c r="D205" s="14">
        <f t="shared" si="12"/>
        <v>0.73333333333333328</v>
      </c>
      <c r="E205" s="26">
        <v>10</v>
      </c>
      <c r="F205" s="14">
        <f>E205/C205</f>
        <v>0.90909090909090906</v>
      </c>
    </row>
    <row r="206" spans="1:6" x14ac:dyDescent="0.6">
      <c r="A206" s="2" t="s">
        <v>343</v>
      </c>
      <c r="B206" s="26">
        <v>2</v>
      </c>
      <c r="C206" s="26">
        <v>2</v>
      </c>
      <c r="D206" s="14">
        <f t="shared" si="12"/>
        <v>1</v>
      </c>
      <c r="E206" s="26">
        <v>1</v>
      </c>
      <c r="F206" s="14">
        <f>E206/C206</f>
        <v>0.5</v>
      </c>
    </row>
    <row r="207" spans="1:6" x14ac:dyDescent="0.6">
      <c r="A207" s="28" t="s">
        <v>168</v>
      </c>
      <c r="B207" s="29">
        <v>0</v>
      </c>
      <c r="C207" s="29">
        <v>0</v>
      </c>
      <c r="D207" s="14">
        <v>0</v>
      </c>
      <c r="E207" s="29">
        <v>0</v>
      </c>
      <c r="F207" s="14">
        <v>0</v>
      </c>
    </row>
    <row r="208" spans="1:6" x14ac:dyDescent="0.6">
      <c r="A208" s="2" t="s">
        <v>29</v>
      </c>
      <c r="B208" s="26">
        <v>3</v>
      </c>
      <c r="C208" s="26">
        <v>3</v>
      </c>
      <c r="D208" s="14">
        <f t="shared" si="12"/>
        <v>1</v>
      </c>
      <c r="E208" s="26">
        <v>3</v>
      </c>
      <c r="F208" s="14">
        <f>E208/C208</f>
        <v>1</v>
      </c>
    </row>
    <row r="209" spans="1:6" x14ac:dyDescent="0.6">
      <c r="A209" s="2" t="s">
        <v>344</v>
      </c>
      <c r="B209" s="26">
        <v>0</v>
      </c>
      <c r="C209" s="26">
        <v>0</v>
      </c>
      <c r="D209" s="14">
        <v>0</v>
      </c>
      <c r="E209" s="26">
        <v>0</v>
      </c>
      <c r="F209" s="14">
        <v>0</v>
      </c>
    </row>
    <row r="210" spans="1:6" x14ac:dyDescent="0.6">
      <c r="A210" s="2" t="s">
        <v>171</v>
      </c>
      <c r="B210" s="26">
        <v>10</v>
      </c>
      <c r="C210" s="26">
        <v>9</v>
      </c>
      <c r="D210" s="14">
        <f t="shared" si="12"/>
        <v>0.9</v>
      </c>
      <c r="E210" s="26">
        <v>5</v>
      </c>
      <c r="F210" s="14">
        <f>E210/C210</f>
        <v>0.55555555555555558</v>
      </c>
    </row>
    <row r="211" spans="1:6" x14ac:dyDescent="0.6">
      <c r="A211" s="2" t="s">
        <v>172</v>
      </c>
      <c r="B211" s="26">
        <v>3</v>
      </c>
      <c r="C211" s="26">
        <v>2</v>
      </c>
      <c r="D211" s="14">
        <f t="shared" si="12"/>
        <v>0.66666666666666663</v>
      </c>
      <c r="E211" s="26">
        <v>2</v>
      </c>
      <c r="F211" s="14">
        <f>E211/C211</f>
        <v>1</v>
      </c>
    </row>
    <row r="212" spans="1:6" x14ac:dyDescent="0.6">
      <c r="A212" s="23" t="s">
        <v>32</v>
      </c>
      <c r="B212" s="38">
        <f>B205+B206+B208+B209+B210+B211</f>
        <v>33</v>
      </c>
      <c r="C212" s="38">
        <f>C205+C206+C208+C209+C210+C211</f>
        <v>27</v>
      </c>
      <c r="D212" s="18">
        <f t="shared" si="12"/>
        <v>0.81818181818181823</v>
      </c>
      <c r="E212" s="38">
        <f>E205+E206+E208+E209+E210+E211</f>
        <v>21</v>
      </c>
      <c r="F212" s="18">
        <f>E212/C212</f>
        <v>0.77777777777777779</v>
      </c>
    </row>
    <row r="213" spans="1:6" x14ac:dyDescent="0.6">
      <c r="A213" s="54" t="s">
        <v>174</v>
      </c>
      <c r="B213" s="30">
        <f>B204+B212</f>
        <v>59</v>
      </c>
      <c r="C213" s="30">
        <f>C204+C212</f>
        <v>50</v>
      </c>
      <c r="D213" s="19">
        <f>B213/C213</f>
        <v>1.18</v>
      </c>
      <c r="E213" s="31">
        <f>E212+E204</f>
        <v>34</v>
      </c>
      <c r="F213" s="19">
        <f>E213/C213</f>
        <v>0.68</v>
      </c>
    </row>
    <row r="214" spans="1:6" x14ac:dyDescent="0.6">
      <c r="A214" s="44" t="s">
        <v>245</v>
      </c>
      <c r="B214" s="31"/>
      <c r="C214" s="31"/>
      <c r="D214" s="19"/>
      <c r="E214" s="31"/>
      <c r="F214" s="19"/>
    </row>
    <row r="215" spans="1:6" x14ac:dyDescent="0.6">
      <c r="A215" s="2" t="s">
        <v>345</v>
      </c>
      <c r="B215" s="26">
        <v>6</v>
      </c>
      <c r="C215" s="26">
        <v>5</v>
      </c>
      <c r="D215" s="14">
        <f>C215/B215</f>
        <v>0.83333333333333337</v>
      </c>
      <c r="E215" s="26">
        <v>4</v>
      </c>
      <c r="F215" s="14">
        <f t="shared" ref="F215:F224" si="13">E215/C215</f>
        <v>0.8</v>
      </c>
    </row>
    <row r="216" spans="1:6" x14ac:dyDescent="0.6">
      <c r="A216" s="28" t="s">
        <v>346</v>
      </c>
      <c r="B216" s="26">
        <v>4</v>
      </c>
      <c r="C216" s="26">
        <v>3</v>
      </c>
      <c r="D216" s="14">
        <f>C216/B216</f>
        <v>0.75</v>
      </c>
      <c r="E216" s="26">
        <v>2</v>
      </c>
      <c r="F216" s="14">
        <f t="shared" si="13"/>
        <v>0.66666666666666663</v>
      </c>
    </row>
    <row r="217" spans="1:6" x14ac:dyDescent="0.6">
      <c r="A217" s="2" t="s">
        <v>347</v>
      </c>
      <c r="B217" s="26">
        <v>5</v>
      </c>
      <c r="C217" s="26">
        <v>3</v>
      </c>
      <c r="D217" s="14">
        <f>C217/B217</f>
        <v>0.6</v>
      </c>
      <c r="E217" s="26">
        <v>3</v>
      </c>
      <c r="F217" s="14">
        <f t="shared" si="13"/>
        <v>1</v>
      </c>
    </row>
    <row r="218" spans="1:6" x14ac:dyDescent="0.6">
      <c r="A218" s="23" t="s">
        <v>65</v>
      </c>
      <c r="B218" s="47">
        <f>B217+B215</f>
        <v>11</v>
      </c>
      <c r="C218" s="47">
        <f>C217+C215</f>
        <v>8</v>
      </c>
      <c r="D218" s="18">
        <f>C218/B218</f>
        <v>0.72727272727272729</v>
      </c>
      <c r="E218" s="38">
        <f>E217+E215</f>
        <v>7</v>
      </c>
      <c r="F218" s="18">
        <f t="shared" si="13"/>
        <v>0.875</v>
      </c>
    </row>
    <row r="219" spans="1:6" x14ac:dyDescent="0.6">
      <c r="A219" s="2" t="s">
        <v>56</v>
      </c>
      <c r="B219" s="45">
        <v>12</v>
      </c>
      <c r="C219" s="45">
        <v>4</v>
      </c>
      <c r="D219" s="46">
        <f>C219/B219</f>
        <v>0.33333333333333331</v>
      </c>
      <c r="E219" s="45">
        <v>4</v>
      </c>
      <c r="F219" s="46">
        <f t="shared" si="13"/>
        <v>1</v>
      </c>
    </row>
    <row r="220" spans="1:6" x14ac:dyDescent="0.6">
      <c r="A220" s="72" t="s">
        <v>55</v>
      </c>
      <c r="B220" s="26">
        <v>3</v>
      </c>
      <c r="C220" s="26">
        <v>2</v>
      </c>
      <c r="D220" s="46">
        <f t="shared" ref="D220:D227" si="14">C220/B220</f>
        <v>0.66666666666666663</v>
      </c>
      <c r="E220" s="26">
        <v>2</v>
      </c>
      <c r="F220" s="46">
        <f t="shared" si="13"/>
        <v>1</v>
      </c>
    </row>
    <row r="221" spans="1:6" x14ac:dyDescent="0.6">
      <c r="A221" s="2" t="s">
        <v>57</v>
      </c>
      <c r="B221" s="45">
        <v>4</v>
      </c>
      <c r="C221" s="45">
        <v>3</v>
      </c>
      <c r="D221" s="46">
        <f t="shared" si="14"/>
        <v>0.75</v>
      </c>
      <c r="E221" s="45">
        <v>2</v>
      </c>
      <c r="F221" s="46">
        <f t="shared" si="13"/>
        <v>0.66666666666666663</v>
      </c>
    </row>
    <row r="222" spans="1:6" x14ac:dyDescent="0.6">
      <c r="A222" s="73" t="s">
        <v>348</v>
      </c>
      <c r="B222" s="26">
        <v>1</v>
      </c>
      <c r="C222" s="26">
        <v>1</v>
      </c>
      <c r="D222" s="14">
        <f t="shared" si="14"/>
        <v>1</v>
      </c>
      <c r="E222" s="26">
        <v>1</v>
      </c>
      <c r="F222" s="14">
        <f t="shared" si="13"/>
        <v>1</v>
      </c>
    </row>
    <row r="223" spans="1:6" x14ac:dyDescent="0.6">
      <c r="A223" s="2" t="s">
        <v>279</v>
      </c>
      <c r="B223" s="26">
        <v>20</v>
      </c>
      <c r="C223" s="26">
        <v>15</v>
      </c>
      <c r="D223" s="14">
        <f t="shared" si="14"/>
        <v>0.75</v>
      </c>
      <c r="E223" s="26">
        <v>8</v>
      </c>
      <c r="F223" s="14">
        <f t="shared" si="13"/>
        <v>0.53333333333333333</v>
      </c>
    </row>
    <row r="224" spans="1:6" x14ac:dyDescent="0.6">
      <c r="A224" s="23" t="s">
        <v>27</v>
      </c>
      <c r="B224" s="47">
        <f>B219+B221+B223</f>
        <v>36</v>
      </c>
      <c r="C224" s="47">
        <f>C219+C221+C223</f>
        <v>22</v>
      </c>
      <c r="D224" s="18">
        <f t="shared" si="14"/>
        <v>0.61111111111111116</v>
      </c>
      <c r="E224" s="38">
        <f>E219+E221+E223</f>
        <v>14</v>
      </c>
      <c r="F224" s="18">
        <f t="shared" si="13"/>
        <v>0.63636363636363635</v>
      </c>
    </row>
    <row r="225" spans="1:6" x14ac:dyDescent="0.6">
      <c r="A225" s="2" t="s">
        <v>349</v>
      </c>
      <c r="B225" s="26">
        <v>1</v>
      </c>
      <c r="C225" s="26">
        <v>0</v>
      </c>
      <c r="D225" s="14">
        <f t="shared" si="14"/>
        <v>0</v>
      </c>
      <c r="E225" s="26">
        <v>0</v>
      </c>
      <c r="F225" s="14">
        <v>0</v>
      </c>
    </row>
    <row r="226" spans="1:6" x14ac:dyDescent="0.6">
      <c r="A226" s="23" t="s">
        <v>32</v>
      </c>
      <c r="B226" s="47">
        <f>B225</f>
        <v>1</v>
      </c>
      <c r="C226" s="47">
        <f>C225</f>
        <v>0</v>
      </c>
      <c r="D226" s="18">
        <f t="shared" si="14"/>
        <v>0</v>
      </c>
      <c r="E226" s="38">
        <f>E225</f>
        <v>0</v>
      </c>
      <c r="F226" s="18">
        <v>0</v>
      </c>
    </row>
    <row r="227" spans="1:6" x14ac:dyDescent="0.6">
      <c r="A227" s="54" t="s">
        <v>249</v>
      </c>
      <c r="B227" s="30">
        <f>B218+B224+B226</f>
        <v>48</v>
      </c>
      <c r="C227" s="30">
        <f>C218+C224+C226</f>
        <v>30</v>
      </c>
      <c r="D227" s="19">
        <f t="shared" si="14"/>
        <v>0.625</v>
      </c>
      <c r="E227" s="31">
        <f>E218+E224+E226</f>
        <v>21</v>
      </c>
      <c r="F227" s="19">
        <f>E227/C227</f>
        <v>0.7</v>
      </c>
    </row>
    <row r="228" spans="1:6" ht="18.3" x14ac:dyDescent="0.6">
      <c r="A228" s="35" t="s">
        <v>175</v>
      </c>
      <c r="B228" s="36">
        <f>B31+B56+B77+B101+B157+B161+B180+B199+B213+B227</f>
        <v>2973</v>
      </c>
      <c r="C228" s="36">
        <f>C31+C56+C77+C101+C157+C161+C180+C199+C213+C227</f>
        <v>1581</v>
      </c>
      <c r="D228" s="37">
        <f>C228/B228</f>
        <v>0.53178607467204841</v>
      </c>
      <c r="E228" s="36">
        <f>E31+E56+E77+E101+E157+E161+E180+E199+E213+E227</f>
        <v>1080</v>
      </c>
      <c r="F228" s="37">
        <f>E228/C228</f>
        <v>0.68311195445920303</v>
      </c>
    </row>
    <row r="229" spans="1:6" x14ac:dyDescent="0.6">
      <c r="A229" s="48" t="s">
        <v>176</v>
      </c>
    </row>
    <row r="230" spans="1:6" x14ac:dyDescent="0.6">
      <c r="A230" s="49" t="s">
        <v>177</v>
      </c>
    </row>
  </sheetData>
  <pageMargins left="0.7" right="0.7" top="0.75" bottom="0.75" header="0.3" footer="0.3"/>
  <pageSetup scale="61" orientation="portrait" r:id="rId1"/>
  <headerFooter>
    <oddHeader xml:space="preserve">&amp;L&amp;"-,Bold"&amp;11Program Level Data&amp;C&amp;"-,Bold"&amp;11Table 39&amp;R&amp;"-,Bold"&amp;11Graduate Admissions by Program </oddHeader>
    <oddFooter>&amp;L&amp;"-,Bold"Office of Institutional Research, UMass Boston</oddFooter>
  </headerFooter>
  <rowBreaks count="3" manualBreakCount="3">
    <brk id="56" max="6" man="1"/>
    <brk id="114" max="6" man="1"/>
    <brk id="16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5"/>
  <sheetViews>
    <sheetView topLeftCell="A79" zoomScale="110" zoomScaleNormal="110" workbookViewId="0">
      <selection activeCell="I88" sqref="I88"/>
    </sheetView>
  </sheetViews>
  <sheetFormatPr defaultRowHeight="15.6" x14ac:dyDescent="0.6"/>
  <cols>
    <col min="1" max="1" width="37.25" style="1" customWidth="1"/>
    <col min="2" max="2" width="13.09765625" style="20" customWidth="1"/>
    <col min="3" max="3" width="8.09765625" style="20" customWidth="1"/>
    <col min="4" max="4" width="10.5" style="20" customWidth="1"/>
    <col min="5" max="5" width="9.25" style="20" customWidth="1"/>
    <col min="6" max="6" width="7.59765625" style="20" customWidth="1"/>
  </cols>
  <sheetData>
    <row r="1" spans="1:6" ht="18.3" x14ac:dyDescent="0.7">
      <c r="A1" s="22" t="s">
        <v>350</v>
      </c>
    </row>
    <row r="2" spans="1:6" ht="31.5" thickBot="1" x14ac:dyDescent="0.65">
      <c r="A2" s="77"/>
      <c r="B2" s="78" t="s">
        <v>179</v>
      </c>
      <c r="C2" s="79" t="s">
        <v>180</v>
      </c>
      <c r="D2" s="79" t="s">
        <v>181</v>
      </c>
      <c r="E2" s="79" t="s">
        <v>182</v>
      </c>
      <c r="F2" s="79" t="s">
        <v>183</v>
      </c>
    </row>
    <row r="3" spans="1:6" x14ac:dyDescent="0.6">
      <c r="A3" s="10" t="s">
        <v>184</v>
      </c>
      <c r="B3" s="25"/>
      <c r="C3" s="25"/>
      <c r="D3" s="25"/>
      <c r="E3" s="25"/>
      <c r="F3" s="25"/>
    </row>
    <row r="4" spans="1:6" x14ac:dyDescent="0.6">
      <c r="A4" s="3" t="s">
        <v>7</v>
      </c>
      <c r="B4" s="26">
        <v>226</v>
      </c>
      <c r="C4" s="26">
        <v>13</v>
      </c>
      <c r="D4" s="14">
        <f>C4/B4</f>
        <v>5.7522123893805309E-2</v>
      </c>
      <c r="E4" s="26">
        <v>7</v>
      </c>
      <c r="F4" s="14">
        <f t="shared" ref="F4:F24" si="0">E4/C4</f>
        <v>0.53846153846153844</v>
      </c>
    </row>
    <row r="5" spans="1:6" x14ac:dyDescent="0.6">
      <c r="A5" s="3" t="s">
        <v>8</v>
      </c>
      <c r="B5" s="26">
        <v>34</v>
      </c>
      <c r="C5" s="26">
        <v>8</v>
      </c>
      <c r="D5" s="14">
        <f t="shared" ref="D5:D68" si="1">C5/B5</f>
        <v>0.23529411764705882</v>
      </c>
      <c r="E5" s="26">
        <v>5</v>
      </c>
      <c r="F5" s="14">
        <f t="shared" si="0"/>
        <v>0.625</v>
      </c>
    </row>
    <row r="6" spans="1:6" x14ac:dyDescent="0.6">
      <c r="A6" s="3" t="s">
        <v>9</v>
      </c>
      <c r="B6" s="26">
        <v>34</v>
      </c>
      <c r="C6" s="26">
        <v>13</v>
      </c>
      <c r="D6" s="14">
        <f>C6/B6</f>
        <v>0.38235294117647056</v>
      </c>
      <c r="E6" s="26">
        <v>9</v>
      </c>
      <c r="F6" s="14">
        <f>E6/C6</f>
        <v>0.69230769230769229</v>
      </c>
    </row>
    <row r="7" spans="1:6" x14ac:dyDescent="0.6">
      <c r="A7" s="40" t="s">
        <v>10</v>
      </c>
      <c r="B7" s="42">
        <f>SUM(B4:B6)</f>
        <v>294</v>
      </c>
      <c r="C7" s="42">
        <f>SUM(C4:C6)</f>
        <v>34</v>
      </c>
      <c r="D7" s="39">
        <f>C7/B7</f>
        <v>0.11564625850340136</v>
      </c>
      <c r="E7" s="42">
        <f>SUM(E4:E6)</f>
        <v>21</v>
      </c>
      <c r="F7" s="39">
        <f t="shared" si="0"/>
        <v>0.61764705882352944</v>
      </c>
    </row>
    <row r="8" spans="1:6" x14ac:dyDescent="0.6">
      <c r="A8" s="3" t="s">
        <v>11</v>
      </c>
      <c r="B8" s="26">
        <v>18</v>
      </c>
      <c r="C8" s="26">
        <v>16</v>
      </c>
      <c r="D8" s="14">
        <f t="shared" si="1"/>
        <v>0.88888888888888884</v>
      </c>
      <c r="E8" s="26">
        <v>11</v>
      </c>
      <c r="F8" s="14">
        <f t="shared" si="0"/>
        <v>0.6875</v>
      </c>
    </row>
    <row r="9" spans="1:6" x14ac:dyDescent="0.6">
      <c r="A9" s="3" t="s">
        <v>12</v>
      </c>
      <c r="B9" s="26">
        <v>32</v>
      </c>
      <c r="C9" s="26">
        <v>16</v>
      </c>
      <c r="D9" s="14">
        <f t="shared" si="1"/>
        <v>0.5</v>
      </c>
      <c r="E9" s="26">
        <v>10</v>
      </c>
      <c r="F9" s="14">
        <f t="shared" si="0"/>
        <v>0.625</v>
      </c>
    </row>
    <row r="10" spans="1:6" x14ac:dyDescent="0.6">
      <c r="A10" s="3" t="s">
        <v>13</v>
      </c>
      <c r="B10" s="26">
        <v>61</v>
      </c>
      <c r="C10" s="26">
        <v>44</v>
      </c>
      <c r="D10" s="14">
        <f t="shared" si="1"/>
        <v>0.72131147540983609</v>
      </c>
      <c r="E10" s="26">
        <v>31</v>
      </c>
      <c r="F10" s="14">
        <f t="shared" si="0"/>
        <v>0.70454545454545459</v>
      </c>
    </row>
    <row r="11" spans="1:6" x14ac:dyDescent="0.6">
      <c r="A11" s="3" t="s">
        <v>14</v>
      </c>
      <c r="B11" s="26">
        <v>29</v>
      </c>
      <c r="C11" s="26">
        <v>21</v>
      </c>
      <c r="D11" s="14">
        <f t="shared" si="1"/>
        <v>0.72413793103448276</v>
      </c>
      <c r="E11" s="26">
        <v>8</v>
      </c>
      <c r="F11" s="14">
        <f t="shared" si="0"/>
        <v>0.38095238095238093</v>
      </c>
    </row>
    <row r="12" spans="1:6" x14ac:dyDescent="0.6">
      <c r="A12" s="3" t="s">
        <v>15</v>
      </c>
      <c r="B12" s="26">
        <v>90</v>
      </c>
      <c r="C12" s="26">
        <v>28</v>
      </c>
      <c r="D12" s="14">
        <f t="shared" si="1"/>
        <v>0.31111111111111112</v>
      </c>
      <c r="E12" s="26">
        <v>8</v>
      </c>
      <c r="F12" s="14">
        <f t="shared" si="0"/>
        <v>0.2857142857142857</v>
      </c>
    </row>
    <row r="13" spans="1:6" x14ac:dyDescent="0.6">
      <c r="A13" s="3" t="s">
        <v>16</v>
      </c>
      <c r="B13" s="26">
        <v>35</v>
      </c>
      <c r="C13" s="26">
        <v>30</v>
      </c>
      <c r="D13" s="14">
        <f t="shared" si="1"/>
        <v>0.8571428571428571</v>
      </c>
      <c r="E13" s="26">
        <v>19</v>
      </c>
      <c r="F13" s="14">
        <f t="shared" si="0"/>
        <v>0.6333333333333333</v>
      </c>
    </row>
    <row r="14" spans="1:6" x14ac:dyDescent="0.6">
      <c r="A14" s="3" t="s">
        <v>17</v>
      </c>
      <c r="B14" s="26">
        <v>28</v>
      </c>
      <c r="C14" s="26">
        <v>16</v>
      </c>
      <c r="D14" s="14">
        <f t="shared" si="1"/>
        <v>0.5714285714285714</v>
      </c>
      <c r="E14" s="26">
        <v>13</v>
      </c>
      <c r="F14" s="14">
        <f t="shared" si="0"/>
        <v>0.8125</v>
      </c>
    </row>
    <row r="15" spans="1:6" x14ac:dyDescent="0.6">
      <c r="A15" s="3" t="s">
        <v>18</v>
      </c>
      <c r="B15" s="26">
        <v>45</v>
      </c>
      <c r="C15" s="26">
        <v>35</v>
      </c>
      <c r="D15" s="14">
        <f t="shared" si="1"/>
        <v>0.77777777777777779</v>
      </c>
      <c r="E15" s="26">
        <v>23</v>
      </c>
      <c r="F15" s="14">
        <f t="shared" si="0"/>
        <v>0.65714285714285714</v>
      </c>
    </row>
    <row r="16" spans="1:6" x14ac:dyDescent="0.6">
      <c r="A16" s="28" t="s">
        <v>19</v>
      </c>
      <c r="B16" s="29">
        <v>10</v>
      </c>
      <c r="C16" s="29">
        <v>7</v>
      </c>
      <c r="D16" s="14">
        <f t="shared" si="1"/>
        <v>0.7</v>
      </c>
      <c r="E16" s="29">
        <v>2</v>
      </c>
      <c r="F16" s="14">
        <f t="shared" si="0"/>
        <v>0.2857142857142857</v>
      </c>
    </row>
    <row r="17" spans="1:6" x14ac:dyDescent="0.6">
      <c r="A17" s="28" t="s">
        <v>20</v>
      </c>
      <c r="B17" s="29">
        <v>24</v>
      </c>
      <c r="C17" s="29">
        <v>19</v>
      </c>
      <c r="D17" s="14">
        <f t="shared" si="1"/>
        <v>0.79166666666666663</v>
      </c>
      <c r="E17" s="29">
        <v>15</v>
      </c>
      <c r="F17" s="14">
        <f t="shared" si="0"/>
        <v>0.78947368421052633</v>
      </c>
    </row>
    <row r="18" spans="1:6" x14ac:dyDescent="0.6">
      <c r="A18" s="28" t="s">
        <v>21</v>
      </c>
      <c r="B18" s="29">
        <v>10</v>
      </c>
      <c r="C18" s="29">
        <v>8</v>
      </c>
      <c r="D18" s="14">
        <f t="shared" si="1"/>
        <v>0.8</v>
      </c>
      <c r="E18" s="29">
        <v>5</v>
      </c>
      <c r="F18" s="14">
        <f t="shared" si="0"/>
        <v>0.625</v>
      </c>
    </row>
    <row r="19" spans="1:6" x14ac:dyDescent="0.6">
      <c r="A19" s="28" t="s">
        <v>351</v>
      </c>
      <c r="B19" s="29">
        <v>1</v>
      </c>
      <c r="C19" s="29">
        <v>1</v>
      </c>
      <c r="D19" s="14">
        <f t="shared" si="1"/>
        <v>1</v>
      </c>
      <c r="E19" s="29">
        <v>1</v>
      </c>
      <c r="F19" s="14">
        <f t="shared" si="0"/>
        <v>1</v>
      </c>
    </row>
    <row r="20" spans="1:6" x14ac:dyDescent="0.6">
      <c r="A20" s="3" t="s">
        <v>23</v>
      </c>
      <c r="B20" s="26">
        <v>9</v>
      </c>
      <c r="C20" s="26">
        <v>9</v>
      </c>
      <c r="D20" s="14">
        <f t="shared" si="1"/>
        <v>1</v>
      </c>
      <c r="E20" s="26">
        <v>7</v>
      </c>
      <c r="F20" s="14">
        <f t="shared" si="0"/>
        <v>0.77777777777777779</v>
      </c>
    </row>
    <row r="21" spans="1:6" x14ac:dyDescent="0.6">
      <c r="A21" s="28" t="s">
        <v>24</v>
      </c>
      <c r="B21" s="29">
        <v>3</v>
      </c>
      <c r="C21" s="29">
        <v>3</v>
      </c>
      <c r="D21" s="14">
        <f t="shared" si="1"/>
        <v>1</v>
      </c>
      <c r="E21" s="29">
        <v>2</v>
      </c>
      <c r="F21" s="14">
        <f t="shared" si="0"/>
        <v>0.66666666666666663</v>
      </c>
    </row>
    <row r="22" spans="1:6" x14ac:dyDescent="0.6">
      <c r="A22" s="28" t="s">
        <v>26</v>
      </c>
      <c r="B22" s="29">
        <v>6</v>
      </c>
      <c r="C22" s="29">
        <v>6</v>
      </c>
      <c r="D22" s="14">
        <f t="shared" si="1"/>
        <v>1</v>
      </c>
      <c r="E22" s="29">
        <v>5</v>
      </c>
      <c r="F22" s="14">
        <f t="shared" si="0"/>
        <v>0.83333333333333337</v>
      </c>
    </row>
    <row r="23" spans="1:6" x14ac:dyDescent="0.6">
      <c r="A23" s="3" t="s">
        <v>300</v>
      </c>
      <c r="B23" s="26">
        <v>10</v>
      </c>
      <c r="C23" s="26">
        <v>10</v>
      </c>
      <c r="D23" s="14">
        <f t="shared" si="1"/>
        <v>1</v>
      </c>
      <c r="E23" s="26">
        <v>8</v>
      </c>
      <c r="F23" s="14">
        <f t="shared" si="0"/>
        <v>0.8</v>
      </c>
    </row>
    <row r="24" spans="1:6" x14ac:dyDescent="0.6">
      <c r="A24" s="40" t="s">
        <v>27</v>
      </c>
      <c r="B24" s="42">
        <f>B8+B9+B10+B11+B12+B13+B14+B15+B20+B23</f>
        <v>357</v>
      </c>
      <c r="C24" s="42">
        <f>C8+C9+C10+C11+C12+C13+C14+C15+C20+C23</f>
        <v>225</v>
      </c>
      <c r="D24" s="39">
        <f t="shared" si="1"/>
        <v>0.63025210084033612</v>
      </c>
      <c r="E24" s="42">
        <f>E8+E9+E10+E11+E12+E13+E14+E15+E20+E23</f>
        <v>138</v>
      </c>
      <c r="F24" s="39">
        <f t="shared" si="0"/>
        <v>0.61333333333333329</v>
      </c>
    </row>
    <row r="25" spans="1:6" x14ac:dyDescent="0.6">
      <c r="A25" s="2" t="s">
        <v>301</v>
      </c>
      <c r="B25" s="26">
        <v>0</v>
      </c>
      <c r="C25" s="26">
        <v>0</v>
      </c>
      <c r="D25" s="14">
        <v>0</v>
      </c>
      <c r="E25" s="26">
        <v>0</v>
      </c>
      <c r="F25" s="14">
        <v>0</v>
      </c>
    </row>
    <row r="26" spans="1:6" x14ac:dyDescent="0.6">
      <c r="A26" s="3" t="s">
        <v>303</v>
      </c>
      <c r="B26" s="26">
        <v>1</v>
      </c>
      <c r="C26" s="26">
        <v>1</v>
      </c>
      <c r="D26" s="14">
        <f t="shared" si="1"/>
        <v>1</v>
      </c>
      <c r="E26" s="26">
        <v>1</v>
      </c>
      <c r="F26" s="14">
        <f>E26/C26</f>
        <v>1</v>
      </c>
    </row>
    <row r="27" spans="1:6" x14ac:dyDescent="0.6">
      <c r="A27" s="3" t="s">
        <v>31</v>
      </c>
      <c r="B27" s="26">
        <v>2</v>
      </c>
      <c r="C27" s="26">
        <v>2</v>
      </c>
      <c r="D27" s="14">
        <f t="shared" si="1"/>
        <v>1</v>
      </c>
      <c r="E27" s="26">
        <v>2</v>
      </c>
      <c r="F27" s="14">
        <f>E27/C27</f>
        <v>1</v>
      </c>
    </row>
    <row r="28" spans="1:6" x14ac:dyDescent="0.6">
      <c r="A28" s="40" t="s">
        <v>32</v>
      </c>
      <c r="B28" s="42">
        <f>SUM(B25:B27)</f>
        <v>3</v>
      </c>
      <c r="C28" s="42">
        <f>SUM(C25:C27)</f>
        <v>3</v>
      </c>
      <c r="D28" s="39">
        <f t="shared" si="1"/>
        <v>1</v>
      </c>
      <c r="E28" s="42">
        <f>SUM(E25:E27)</f>
        <v>3</v>
      </c>
      <c r="F28" s="39">
        <f>E28/C28</f>
        <v>1</v>
      </c>
    </row>
    <row r="29" spans="1:6" x14ac:dyDescent="0.6">
      <c r="A29" s="10" t="s">
        <v>33</v>
      </c>
      <c r="B29" s="30">
        <f>B7+B24+B28</f>
        <v>654</v>
      </c>
      <c r="C29" s="30">
        <f>C7+C24+C28</f>
        <v>262</v>
      </c>
      <c r="D29" s="19">
        <f t="shared" si="1"/>
        <v>0.40061162079510704</v>
      </c>
      <c r="E29" s="30">
        <f>E7+E24+E28</f>
        <v>162</v>
      </c>
      <c r="F29" s="19">
        <f>E29/C29</f>
        <v>0.61832061068702293</v>
      </c>
    </row>
    <row r="30" spans="1:6" x14ac:dyDescent="0.6">
      <c r="A30" s="10" t="s">
        <v>192</v>
      </c>
      <c r="B30" s="30"/>
      <c r="C30" s="30"/>
      <c r="D30" s="14"/>
      <c r="E30" s="30"/>
      <c r="F30" s="14"/>
    </row>
    <row r="31" spans="1:6" x14ac:dyDescent="0.6">
      <c r="A31" s="3" t="s">
        <v>35</v>
      </c>
      <c r="B31" s="26">
        <v>54</v>
      </c>
      <c r="C31" s="26">
        <v>10</v>
      </c>
      <c r="D31" s="14">
        <f t="shared" si="1"/>
        <v>0.18518518518518517</v>
      </c>
      <c r="E31" s="26">
        <v>7</v>
      </c>
      <c r="F31" s="14">
        <f>E31/C31</f>
        <v>0.7</v>
      </c>
    </row>
    <row r="32" spans="1:6" x14ac:dyDescent="0.6">
      <c r="A32" s="28" t="s">
        <v>36</v>
      </c>
      <c r="B32" s="29">
        <v>17</v>
      </c>
      <c r="C32" s="29">
        <v>6</v>
      </c>
      <c r="D32" s="14">
        <f t="shared" si="1"/>
        <v>0.35294117647058826</v>
      </c>
      <c r="E32" s="29">
        <v>6</v>
      </c>
      <c r="F32" s="14">
        <f>E32/C32</f>
        <v>1</v>
      </c>
    </row>
    <row r="33" spans="1:6" x14ac:dyDescent="0.6">
      <c r="A33" s="28" t="s">
        <v>352</v>
      </c>
      <c r="B33" s="29">
        <v>37</v>
      </c>
      <c r="C33" s="29">
        <v>4</v>
      </c>
      <c r="D33" s="14">
        <f t="shared" si="1"/>
        <v>0.10810810810810811</v>
      </c>
      <c r="E33" s="29">
        <v>1</v>
      </c>
      <c r="F33" s="14">
        <f>E33/C33</f>
        <v>0.25</v>
      </c>
    </row>
    <row r="34" spans="1:6" x14ac:dyDescent="0.6">
      <c r="A34" s="3" t="s">
        <v>38</v>
      </c>
      <c r="B34" s="26">
        <v>8</v>
      </c>
      <c r="C34" s="26">
        <v>0</v>
      </c>
      <c r="D34" s="14">
        <f t="shared" si="1"/>
        <v>0</v>
      </c>
      <c r="E34" s="26">
        <v>0</v>
      </c>
      <c r="F34" s="14">
        <v>0</v>
      </c>
    </row>
    <row r="35" spans="1:6" x14ac:dyDescent="0.6">
      <c r="A35" s="3" t="s">
        <v>39</v>
      </c>
      <c r="B35" s="26">
        <v>47</v>
      </c>
      <c r="C35" s="26">
        <v>18</v>
      </c>
      <c r="D35" s="14">
        <f t="shared" si="1"/>
        <v>0.38297872340425532</v>
      </c>
      <c r="E35" s="26">
        <v>8</v>
      </c>
      <c r="F35" s="14">
        <f t="shared" ref="F35:F55" si="2">E35/C35</f>
        <v>0.44444444444444442</v>
      </c>
    </row>
    <row r="36" spans="1:6" x14ac:dyDescent="0.6">
      <c r="A36" s="28" t="s">
        <v>40</v>
      </c>
      <c r="B36" s="29">
        <v>7</v>
      </c>
      <c r="C36" s="29">
        <v>3</v>
      </c>
      <c r="D36" s="14">
        <f t="shared" si="1"/>
        <v>0.42857142857142855</v>
      </c>
      <c r="E36" s="29">
        <v>3</v>
      </c>
      <c r="F36" s="14">
        <f t="shared" si="2"/>
        <v>1</v>
      </c>
    </row>
    <row r="37" spans="1:6" x14ac:dyDescent="0.6">
      <c r="A37" s="28" t="s">
        <v>41</v>
      </c>
      <c r="B37" s="29">
        <v>19</v>
      </c>
      <c r="C37" s="29">
        <v>8</v>
      </c>
      <c r="D37" s="14">
        <f t="shared" si="1"/>
        <v>0.42105263157894735</v>
      </c>
      <c r="E37" s="29">
        <v>3</v>
      </c>
      <c r="F37" s="14">
        <f t="shared" si="2"/>
        <v>0.375</v>
      </c>
    </row>
    <row r="38" spans="1:6" x14ac:dyDescent="0.6">
      <c r="A38" s="28" t="s">
        <v>42</v>
      </c>
      <c r="B38" s="29">
        <v>4</v>
      </c>
      <c r="C38" s="29">
        <v>1</v>
      </c>
      <c r="D38" s="14">
        <f t="shared" si="1"/>
        <v>0.25</v>
      </c>
      <c r="E38" s="29">
        <v>0</v>
      </c>
      <c r="F38" s="14">
        <f t="shared" si="2"/>
        <v>0</v>
      </c>
    </row>
    <row r="39" spans="1:6" x14ac:dyDescent="0.6">
      <c r="A39" s="28" t="s">
        <v>43</v>
      </c>
      <c r="B39" s="29">
        <v>6</v>
      </c>
      <c r="C39" s="29">
        <v>2</v>
      </c>
      <c r="D39" s="14">
        <f t="shared" si="1"/>
        <v>0.33333333333333331</v>
      </c>
      <c r="E39" s="29">
        <v>1</v>
      </c>
      <c r="F39" s="14">
        <f t="shared" si="2"/>
        <v>0.5</v>
      </c>
    </row>
    <row r="40" spans="1:6" x14ac:dyDescent="0.6">
      <c r="A40" s="28" t="s">
        <v>44</v>
      </c>
      <c r="B40" s="29">
        <v>11</v>
      </c>
      <c r="C40" s="29">
        <v>4</v>
      </c>
      <c r="D40" s="14">
        <f t="shared" si="1"/>
        <v>0.36363636363636365</v>
      </c>
      <c r="E40" s="29">
        <v>1</v>
      </c>
      <c r="F40" s="14">
        <f t="shared" si="2"/>
        <v>0.25</v>
      </c>
    </row>
    <row r="41" spans="1:6" x14ac:dyDescent="0.6">
      <c r="A41" s="3" t="s">
        <v>45</v>
      </c>
      <c r="B41" s="26">
        <v>14</v>
      </c>
      <c r="C41" s="26">
        <v>5</v>
      </c>
      <c r="D41" s="14">
        <f t="shared" si="1"/>
        <v>0.35714285714285715</v>
      </c>
      <c r="E41" s="26">
        <v>4</v>
      </c>
      <c r="F41" s="14">
        <f t="shared" si="2"/>
        <v>0.8</v>
      </c>
    </row>
    <row r="42" spans="1:6" x14ac:dyDescent="0.6">
      <c r="A42" s="3" t="s">
        <v>46</v>
      </c>
      <c r="B42" s="26">
        <v>10</v>
      </c>
      <c r="C42" s="26">
        <v>5</v>
      </c>
      <c r="D42" s="14">
        <f t="shared" si="1"/>
        <v>0.5</v>
      </c>
      <c r="E42" s="26">
        <v>2</v>
      </c>
      <c r="F42" s="14">
        <f t="shared" si="2"/>
        <v>0.4</v>
      </c>
    </row>
    <row r="43" spans="1:6" x14ac:dyDescent="0.6">
      <c r="A43" s="28" t="s">
        <v>353</v>
      </c>
      <c r="B43" s="29">
        <v>9</v>
      </c>
      <c r="C43" s="29">
        <v>4</v>
      </c>
      <c r="D43" s="14">
        <f t="shared" si="1"/>
        <v>0.44444444444444442</v>
      </c>
      <c r="E43" s="29">
        <v>1</v>
      </c>
      <c r="F43" s="14">
        <f t="shared" si="2"/>
        <v>0.25</v>
      </c>
    </row>
    <row r="44" spans="1:6" x14ac:dyDescent="0.6">
      <c r="A44" s="28" t="s">
        <v>351</v>
      </c>
      <c r="B44" s="29">
        <v>1</v>
      </c>
      <c r="C44" s="29">
        <v>1</v>
      </c>
      <c r="D44" s="14">
        <f t="shared" si="1"/>
        <v>1</v>
      </c>
      <c r="E44" s="29">
        <v>1</v>
      </c>
      <c r="F44" s="14">
        <f t="shared" si="2"/>
        <v>1</v>
      </c>
    </row>
    <row r="45" spans="1:6" x14ac:dyDescent="0.6">
      <c r="A45" s="3" t="s">
        <v>49</v>
      </c>
      <c r="B45" s="26">
        <v>6</v>
      </c>
      <c r="C45" s="26">
        <v>5</v>
      </c>
      <c r="D45" s="14">
        <f t="shared" si="1"/>
        <v>0.83333333333333337</v>
      </c>
      <c r="E45" s="26">
        <v>4</v>
      </c>
      <c r="F45" s="14">
        <f t="shared" si="2"/>
        <v>0.8</v>
      </c>
    </row>
    <row r="46" spans="1:6" x14ac:dyDescent="0.6">
      <c r="A46" s="40" t="s">
        <v>10</v>
      </c>
      <c r="B46" s="42">
        <f>B31+B34+B35+B41+B42+B45</f>
        <v>139</v>
      </c>
      <c r="C46" s="42">
        <f>C31+C34+C35+C41+C42+C45</f>
        <v>43</v>
      </c>
      <c r="D46" s="39">
        <f t="shared" si="1"/>
        <v>0.30935251798561153</v>
      </c>
      <c r="E46" s="42">
        <f>E31+E34+E35+E41+E42+E45</f>
        <v>25</v>
      </c>
      <c r="F46" s="39">
        <f t="shared" si="2"/>
        <v>0.58139534883720934</v>
      </c>
    </row>
    <row r="47" spans="1:6" x14ac:dyDescent="0.6">
      <c r="A47" s="3" t="s">
        <v>50</v>
      </c>
      <c r="B47" s="26">
        <v>22</v>
      </c>
      <c r="C47" s="26">
        <v>11</v>
      </c>
      <c r="D47" s="14">
        <f t="shared" si="1"/>
        <v>0.5</v>
      </c>
      <c r="E47" s="26">
        <v>11</v>
      </c>
      <c r="F47" s="14">
        <f t="shared" si="2"/>
        <v>1</v>
      </c>
    </row>
    <row r="48" spans="1:6" x14ac:dyDescent="0.6">
      <c r="A48" s="3" t="s">
        <v>51</v>
      </c>
      <c r="B48" s="26">
        <v>28</v>
      </c>
      <c r="C48" s="26">
        <v>4</v>
      </c>
      <c r="D48" s="14">
        <f t="shared" si="1"/>
        <v>0.14285714285714285</v>
      </c>
      <c r="E48" s="26">
        <v>2</v>
      </c>
      <c r="F48" s="14">
        <f t="shared" si="2"/>
        <v>0.5</v>
      </c>
    </row>
    <row r="49" spans="1:6" x14ac:dyDescent="0.6">
      <c r="A49" s="3" t="s">
        <v>52</v>
      </c>
      <c r="B49" s="26">
        <v>39</v>
      </c>
      <c r="C49" s="26">
        <v>1</v>
      </c>
      <c r="D49" s="14">
        <f t="shared" si="1"/>
        <v>2.564102564102564E-2</v>
      </c>
      <c r="E49" s="26">
        <v>0</v>
      </c>
      <c r="F49" s="14">
        <f t="shared" si="2"/>
        <v>0</v>
      </c>
    </row>
    <row r="50" spans="1:6" x14ac:dyDescent="0.6">
      <c r="A50" s="3" t="s">
        <v>53</v>
      </c>
      <c r="B50" s="26">
        <v>17</v>
      </c>
      <c r="C50" s="26">
        <v>2</v>
      </c>
      <c r="D50" s="14">
        <f t="shared" si="1"/>
        <v>0.11764705882352941</v>
      </c>
      <c r="E50" s="26">
        <v>2</v>
      </c>
      <c r="F50" s="14">
        <f t="shared" si="2"/>
        <v>1</v>
      </c>
    </row>
    <row r="51" spans="1:6" x14ac:dyDescent="0.6">
      <c r="A51" s="3" t="s">
        <v>54</v>
      </c>
      <c r="B51" s="26">
        <v>171</v>
      </c>
      <c r="C51" s="26">
        <v>124</v>
      </c>
      <c r="D51" s="14">
        <f t="shared" si="1"/>
        <v>0.72514619883040932</v>
      </c>
      <c r="E51" s="26">
        <v>56</v>
      </c>
      <c r="F51" s="14">
        <f t="shared" si="2"/>
        <v>0.45161290322580644</v>
      </c>
    </row>
    <row r="52" spans="1:6" x14ac:dyDescent="0.6">
      <c r="A52" s="3" t="s">
        <v>56</v>
      </c>
      <c r="B52" s="26">
        <v>13</v>
      </c>
      <c r="C52" s="26">
        <v>5</v>
      </c>
      <c r="D52" s="14">
        <f t="shared" si="1"/>
        <v>0.38461538461538464</v>
      </c>
      <c r="E52" s="26">
        <v>5</v>
      </c>
      <c r="F52" s="14">
        <f t="shared" si="2"/>
        <v>1</v>
      </c>
    </row>
    <row r="53" spans="1:6" x14ac:dyDescent="0.6">
      <c r="A53" s="28" t="s">
        <v>55</v>
      </c>
      <c r="B53" s="29">
        <v>3</v>
      </c>
      <c r="C53" s="29">
        <v>2</v>
      </c>
      <c r="D53" s="14">
        <f t="shared" si="1"/>
        <v>0.66666666666666663</v>
      </c>
      <c r="E53" s="29">
        <v>2</v>
      </c>
      <c r="F53" s="14">
        <f t="shared" si="2"/>
        <v>1</v>
      </c>
    </row>
    <row r="54" spans="1:6" x14ac:dyDescent="0.6">
      <c r="A54" s="28" t="s">
        <v>351</v>
      </c>
      <c r="B54" s="29">
        <v>10</v>
      </c>
      <c r="C54" s="29">
        <v>3</v>
      </c>
      <c r="D54" s="14">
        <f t="shared" si="1"/>
        <v>0.3</v>
      </c>
      <c r="E54" s="29">
        <v>3</v>
      </c>
      <c r="F54" s="14">
        <f t="shared" si="2"/>
        <v>1</v>
      </c>
    </row>
    <row r="55" spans="1:6" x14ac:dyDescent="0.6">
      <c r="A55" s="3" t="s">
        <v>57</v>
      </c>
      <c r="B55" s="26">
        <v>3</v>
      </c>
      <c r="C55" s="26">
        <v>2</v>
      </c>
      <c r="D55" s="14">
        <f t="shared" si="1"/>
        <v>0.66666666666666663</v>
      </c>
      <c r="E55" s="26">
        <v>2</v>
      </c>
      <c r="F55" s="14">
        <f t="shared" si="2"/>
        <v>1</v>
      </c>
    </row>
    <row r="56" spans="1:6" x14ac:dyDescent="0.6">
      <c r="A56" s="28" t="s">
        <v>348</v>
      </c>
      <c r="B56" s="29">
        <v>1</v>
      </c>
      <c r="C56" s="29">
        <v>0</v>
      </c>
      <c r="D56" s="14">
        <f t="shared" si="1"/>
        <v>0</v>
      </c>
      <c r="E56" s="29">
        <v>0</v>
      </c>
      <c r="F56" s="14">
        <v>0</v>
      </c>
    </row>
    <row r="57" spans="1:6" x14ac:dyDescent="0.6">
      <c r="A57" s="28" t="s">
        <v>351</v>
      </c>
      <c r="B57" s="29">
        <v>2</v>
      </c>
      <c r="C57" s="29">
        <v>2</v>
      </c>
      <c r="D57" s="14">
        <f t="shared" si="1"/>
        <v>1</v>
      </c>
      <c r="E57" s="29">
        <v>2</v>
      </c>
      <c r="F57" s="14">
        <f>E57/C57</f>
        <v>1</v>
      </c>
    </row>
    <row r="58" spans="1:6" x14ac:dyDescent="0.6">
      <c r="A58" s="3" t="s">
        <v>279</v>
      </c>
      <c r="B58" s="26">
        <v>5</v>
      </c>
      <c r="C58" s="26">
        <v>5</v>
      </c>
      <c r="D58" s="14">
        <f t="shared" si="1"/>
        <v>1</v>
      </c>
      <c r="E58" s="26">
        <v>5</v>
      </c>
      <c r="F58" s="14">
        <f>E58/C58</f>
        <v>1</v>
      </c>
    </row>
    <row r="59" spans="1:6" x14ac:dyDescent="0.6">
      <c r="A59" s="40" t="s">
        <v>27</v>
      </c>
      <c r="B59" s="42">
        <f>B47+B48+B49+B50+B51+B52+B55+B58</f>
        <v>298</v>
      </c>
      <c r="C59" s="42">
        <f>C47+C48+C49+C50+C51+C52+C55+C58</f>
        <v>154</v>
      </c>
      <c r="D59" s="39">
        <f t="shared" si="1"/>
        <v>0.51677852348993292</v>
      </c>
      <c r="E59" s="42">
        <f>E47+E48+E49+E50+E51+E52+E55+E58</f>
        <v>83</v>
      </c>
      <c r="F59" s="39">
        <f>E59/C59</f>
        <v>0.53896103896103897</v>
      </c>
    </row>
    <row r="60" spans="1:6" x14ac:dyDescent="0.6">
      <c r="A60" s="3" t="s">
        <v>58</v>
      </c>
      <c r="B60" s="26">
        <v>1</v>
      </c>
      <c r="C60" s="26">
        <v>1</v>
      </c>
      <c r="D60" s="14">
        <f t="shared" si="1"/>
        <v>1</v>
      </c>
      <c r="E60" s="26">
        <v>0</v>
      </c>
      <c r="F60" s="14">
        <f>E60/C60</f>
        <v>0</v>
      </c>
    </row>
    <row r="61" spans="1:6" x14ac:dyDescent="0.6">
      <c r="A61" s="3" t="s">
        <v>349</v>
      </c>
      <c r="B61" s="26">
        <v>1</v>
      </c>
      <c r="C61" s="26">
        <v>0</v>
      </c>
      <c r="D61" s="14">
        <f t="shared" si="1"/>
        <v>0</v>
      </c>
      <c r="E61" s="26">
        <v>0</v>
      </c>
      <c r="F61" s="14">
        <v>0</v>
      </c>
    </row>
    <row r="62" spans="1:6" x14ac:dyDescent="0.6">
      <c r="A62" s="23" t="s">
        <v>32</v>
      </c>
      <c r="B62" s="38">
        <f>SUM(B60:B61)</f>
        <v>2</v>
      </c>
      <c r="C62" s="38">
        <f>SUM(C60:C61)</f>
        <v>1</v>
      </c>
      <c r="D62" s="18">
        <f t="shared" si="1"/>
        <v>0.5</v>
      </c>
      <c r="E62" s="38">
        <f>SUM(E60:E61)</f>
        <v>0</v>
      </c>
      <c r="F62" s="18">
        <f>E62/C62</f>
        <v>0</v>
      </c>
    </row>
    <row r="63" spans="1:6" x14ac:dyDescent="0.6">
      <c r="A63" s="10" t="s">
        <v>60</v>
      </c>
      <c r="B63" s="30">
        <f>B46+B59+B62</f>
        <v>439</v>
      </c>
      <c r="C63" s="30">
        <f>C46+C59+C62</f>
        <v>198</v>
      </c>
      <c r="D63" s="19">
        <f t="shared" si="1"/>
        <v>0.45102505694760819</v>
      </c>
      <c r="E63" s="30">
        <f>E46+E59+E62</f>
        <v>108</v>
      </c>
      <c r="F63" s="19">
        <f>E63/C63</f>
        <v>0.54545454545454541</v>
      </c>
    </row>
    <row r="64" spans="1:6" x14ac:dyDescent="0.6">
      <c r="A64" s="10" t="s">
        <v>199</v>
      </c>
      <c r="B64" s="30"/>
      <c r="C64" s="30"/>
      <c r="D64" s="14"/>
      <c r="E64" s="30"/>
      <c r="F64" s="14"/>
    </row>
    <row r="65" spans="1:6" x14ac:dyDescent="0.6">
      <c r="A65" s="3" t="s">
        <v>62</v>
      </c>
      <c r="B65" s="26">
        <v>55</v>
      </c>
      <c r="C65" s="26">
        <v>12</v>
      </c>
      <c r="D65" s="14">
        <f t="shared" si="1"/>
        <v>0.21818181818181817</v>
      </c>
      <c r="E65" s="26">
        <v>10</v>
      </c>
      <c r="F65" s="14">
        <f t="shared" ref="F65:F79" si="3">E65/C65</f>
        <v>0.83333333333333337</v>
      </c>
    </row>
    <row r="66" spans="1:6" x14ac:dyDescent="0.6">
      <c r="A66" s="28" t="s">
        <v>63</v>
      </c>
      <c r="B66" s="29">
        <v>49</v>
      </c>
      <c r="C66" s="29">
        <v>10</v>
      </c>
      <c r="D66" s="14">
        <f t="shared" si="1"/>
        <v>0.20408163265306123</v>
      </c>
      <c r="E66" s="29">
        <v>8</v>
      </c>
      <c r="F66" s="14">
        <f t="shared" si="3"/>
        <v>0.8</v>
      </c>
    </row>
    <row r="67" spans="1:6" x14ac:dyDescent="0.6">
      <c r="A67" s="28" t="s">
        <v>64</v>
      </c>
      <c r="B67" s="29">
        <v>6</v>
      </c>
      <c r="C67" s="29">
        <v>2</v>
      </c>
      <c r="D67" s="14">
        <f t="shared" si="1"/>
        <v>0.33333333333333331</v>
      </c>
      <c r="E67" s="29">
        <v>2</v>
      </c>
      <c r="F67" s="14">
        <f t="shared" si="3"/>
        <v>1</v>
      </c>
    </row>
    <row r="68" spans="1:6" x14ac:dyDescent="0.6">
      <c r="A68" s="40" t="s">
        <v>10</v>
      </c>
      <c r="B68" s="42">
        <f>B65</f>
        <v>55</v>
      </c>
      <c r="C68" s="42">
        <f>C65</f>
        <v>12</v>
      </c>
      <c r="D68" s="39">
        <f t="shared" si="1"/>
        <v>0.21818181818181817</v>
      </c>
      <c r="E68" s="42">
        <f>E65</f>
        <v>10</v>
      </c>
      <c r="F68" s="39">
        <f t="shared" si="3"/>
        <v>0.83333333333333337</v>
      </c>
    </row>
    <row r="69" spans="1:6" x14ac:dyDescent="0.6">
      <c r="A69" s="3" t="s">
        <v>66</v>
      </c>
      <c r="B69" s="26">
        <v>87</v>
      </c>
      <c r="C69" s="26">
        <v>62</v>
      </c>
      <c r="D69" s="14">
        <f t="shared" ref="D69:D132" si="4">C69/B69</f>
        <v>0.71264367816091956</v>
      </c>
      <c r="E69" s="26">
        <v>38</v>
      </c>
      <c r="F69" s="14">
        <f t="shared" si="3"/>
        <v>0.61290322580645162</v>
      </c>
    </row>
    <row r="70" spans="1:6" x14ac:dyDescent="0.6">
      <c r="A70" s="3" t="s">
        <v>67</v>
      </c>
      <c r="B70" s="26">
        <v>227</v>
      </c>
      <c r="C70" s="26">
        <v>184</v>
      </c>
      <c r="D70" s="14">
        <f t="shared" si="4"/>
        <v>0.81057268722466957</v>
      </c>
      <c r="E70" s="26">
        <v>114</v>
      </c>
      <c r="F70" s="14">
        <f t="shared" si="3"/>
        <v>0.61956521739130432</v>
      </c>
    </row>
    <row r="71" spans="1:6" x14ac:dyDescent="0.6">
      <c r="A71" s="3" t="s">
        <v>68</v>
      </c>
      <c r="B71" s="26">
        <v>77</v>
      </c>
      <c r="C71" s="26">
        <v>47</v>
      </c>
      <c r="D71" s="14">
        <f t="shared" si="4"/>
        <v>0.61038961038961037</v>
      </c>
      <c r="E71" s="26">
        <v>16</v>
      </c>
      <c r="F71" s="14">
        <f t="shared" si="3"/>
        <v>0.34042553191489361</v>
      </c>
    </row>
    <row r="72" spans="1:6" x14ac:dyDescent="0.6">
      <c r="A72" s="3" t="s">
        <v>69</v>
      </c>
      <c r="B72" s="26">
        <v>58</v>
      </c>
      <c r="C72" s="26">
        <v>39</v>
      </c>
      <c r="D72" s="14">
        <f t="shared" si="4"/>
        <v>0.67241379310344829</v>
      </c>
      <c r="E72" s="26">
        <v>12</v>
      </c>
      <c r="F72" s="14">
        <f t="shared" si="3"/>
        <v>0.30769230769230771</v>
      </c>
    </row>
    <row r="73" spans="1:6" x14ac:dyDescent="0.6">
      <c r="A73" s="3" t="s">
        <v>70</v>
      </c>
      <c r="B73" s="26">
        <v>28</v>
      </c>
      <c r="C73" s="26">
        <v>22</v>
      </c>
      <c r="D73" s="14">
        <f t="shared" si="4"/>
        <v>0.7857142857142857</v>
      </c>
      <c r="E73" s="26">
        <v>9</v>
      </c>
      <c r="F73" s="14">
        <f t="shared" si="3"/>
        <v>0.40909090909090912</v>
      </c>
    </row>
    <row r="74" spans="1:6" x14ac:dyDescent="0.6">
      <c r="A74" s="40" t="s">
        <v>27</v>
      </c>
      <c r="B74" s="42">
        <f>B69+B70+B71+B72+B73</f>
        <v>477</v>
      </c>
      <c r="C74" s="42">
        <f>C69+C70+C71+C72+C73</f>
        <v>354</v>
      </c>
      <c r="D74" s="39">
        <f t="shared" si="4"/>
        <v>0.74213836477987416</v>
      </c>
      <c r="E74" s="42">
        <f>E69+E70+E71+E72+E73</f>
        <v>189</v>
      </c>
      <c r="F74" s="39">
        <f t="shared" si="3"/>
        <v>0.53389830508474578</v>
      </c>
    </row>
    <row r="75" spans="1:6" x14ac:dyDescent="0.6">
      <c r="A75" s="3" t="s">
        <v>72</v>
      </c>
      <c r="B75" s="26">
        <v>7</v>
      </c>
      <c r="C75" s="26">
        <v>5</v>
      </c>
      <c r="D75" s="14">
        <f t="shared" si="4"/>
        <v>0.7142857142857143</v>
      </c>
      <c r="E75" s="26">
        <v>4</v>
      </c>
      <c r="F75" s="14">
        <f t="shared" si="3"/>
        <v>0.8</v>
      </c>
    </row>
    <row r="76" spans="1:6" x14ac:dyDescent="0.6">
      <c r="A76" s="3" t="s">
        <v>73</v>
      </c>
      <c r="B76" s="26">
        <v>3</v>
      </c>
      <c r="C76" s="26">
        <v>3</v>
      </c>
      <c r="D76" s="14">
        <f t="shared" si="4"/>
        <v>1</v>
      </c>
      <c r="E76" s="26">
        <v>3</v>
      </c>
      <c r="F76" s="14">
        <f t="shared" si="3"/>
        <v>1</v>
      </c>
    </row>
    <row r="77" spans="1:6" x14ac:dyDescent="0.6">
      <c r="A77" s="3" t="s">
        <v>74</v>
      </c>
      <c r="B77" s="26">
        <v>1</v>
      </c>
      <c r="C77" s="26">
        <v>1</v>
      </c>
      <c r="D77" s="14">
        <f t="shared" si="4"/>
        <v>1</v>
      </c>
      <c r="E77" s="26">
        <v>0</v>
      </c>
      <c r="F77" s="14">
        <f t="shared" si="3"/>
        <v>0</v>
      </c>
    </row>
    <row r="78" spans="1:6" x14ac:dyDescent="0.6">
      <c r="A78" s="40" t="s">
        <v>32</v>
      </c>
      <c r="B78" s="42">
        <f>SUM(B75:B77)</f>
        <v>11</v>
      </c>
      <c r="C78" s="42">
        <f>SUM(C75:C77)</f>
        <v>9</v>
      </c>
      <c r="D78" s="39">
        <f t="shared" si="4"/>
        <v>0.81818181818181823</v>
      </c>
      <c r="E78" s="42">
        <f>SUM(E75:E77)</f>
        <v>7</v>
      </c>
      <c r="F78" s="39">
        <f t="shared" si="3"/>
        <v>0.77777777777777779</v>
      </c>
    </row>
    <row r="79" spans="1:6" x14ac:dyDescent="0.6">
      <c r="A79" s="10" t="s">
        <v>75</v>
      </c>
      <c r="B79" s="30">
        <f>B68+B74+B78</f>
        <v>543</v>
      </c>
      <c r="C79" s="30">
        <f>C68+C74+C78</f>
        <v>375</v>
      </c>
      <c r="D79" s="19">
        <f t="shared" si="4"/>
        <v>0.69060773480662985</v>
      </c>
      <c r="E79" s="30">
        <f>E68+E74+E78</f>
        <v>206</v>
      </c>
      <c r="F79" s="19">
        <f t="shared" si="3"/>
        <v>0.54933333333333334</v>
      </c>
    </row>
    <row r="80" spans="1:6" x14ac:dyDescent="0.6">
      <c r="A80" s="33" t="s">
        <v>260</v>
      </c>
      <c r="B80" s="30"/>
      <c r="C80" s="30"/>
      <c r="D80" s="14"/>
      <c r="E80" s="30"/>
      <c r="F80" s="14"/>
    </row>
    <row r="81" spans="1:6" x14ac:dyDescent="0.6">
      <c r="A81" s="3" t="s">
        <v>312</v>
      </c>
      <c r="B81" s="26">
        <v>8</v>
      </c>
      <c r="C81" s="26">
        <v>2</v>
      </c>
      <c r="D81" s="14">
        <f t="shared" si="4"/>
        <v>0.25</v>
      </c>
      <c r="E81" s="26">
        <v>1</v>
      </c>
      <c r="F81" s="14">
        <f t="shared" ref="F81:F87" si="5">E81/C81</f>
        <v>0.5</v>
      </c>
    </row>
    <row r="82" spans="1:6" x14ac:dyDescent="0.6">
      <c r="A82" s="3" t="s">
        <v>78</v>
      </c>
      <c r="B82" s="26">
        <v>15</v>
      </c>
      <c r="C82" s="26">
        <v>8</v>
      </c>
      <c r="D82" s="14">
        <f t="shared" si="4"/>
        <v>0.53333333333333333</v>
      </c>
      <c r="E82" s="26">
        <v>4</v>
      </c>
      <c r="F82" s="14">
        <f t="shared" si="5"/>
        <v>0.5</v>
      </c>
    </row>
    <row r="83" spans="1:6" x14ac:dyDescent="0.6">
      <c r="A83" s="28" t="s">
        <v>313</v>
      </c>
      <c r="B83" s="29">
        <v>2</v>
      </c>
      <c r="C83" s="29">
        <v>1</v>
      </c>
      <c r="D83" s="14">
        <f t="shared" si="4"/>
        <v>0.5</v>
      </c>
      <c r="E83" s="29">
        <v>1</v>
      </c>
      <c r="F83" s="14">
        <f t="shared" si="5"/>
        <v>1</v>
      </c>
    </row>
    <row r="84" spans="1:6" x14ac:dyDescent="0.6">
      <c r="A84" s="28" t="s">
        <v>79</v>
      </c>
      <c r="B84" s="29">
        <v>3</v>
      </c>
      <c r="C84" s="29">
        <v>1</v>
      </c>
      <c r="D84" s="14">
        <f t="shared" si="4"/>
        <v>0.33333333333333331</v>
      </c>
      <c r="E84" s="29">
        <v>1</v>
      </c>
      <c r="F84" s="14">
        <f t="shared" si="5"/>
        <v>1</v>
      </c>
    </row>
    <row r="85" spans="1:6" x14ac:dyDescent="0.6">
      <c r="A85" s="28" t="s">
        <v>80</v>
      </c>
      <c r="B85" s="29">
        <v>3</v>
      </c>
      <c r="C85" s="29">
        <v>3</v>
      </c>
      <c r="D85" s="14">
        <f t="shared" si="4"/>
        <v>1</v>
      </c>
      <c r="E85" s="29">
        <v>1</v>
      </c>
      <c r="F85" s="14">
        <f t="shared" si="5"/>
        <v>0.33333333333333331</v>
      </c>
    </row>
    <row r="86" spans="1:6" x14ac:dyDescent="0.6">
      <c r="A86" s="28" t="s">
        <v>81</v>
      </c>
      <c r="B86" s="29">
        <v>7</v>
      </c>
      <c r="C86" s="29">
        <v>3</v>
      </c>
      <c r="D86" s="14">
        <f t="shared" si="4"/>
        <v>0.42857142857142855</v>
      </c>
      <c r="E86" s="29">
        <v>1</v>
      </c>
      <c r="F86" s="14">
        <f t="shared" si="5"/>
        <v>0.33333333333333331</v>
      </c>
    </row>
    <row r="87" spans="1:6" x14ac:dyDescent="0.6">
      <c r="A87" s="3" t="s">
        <v>83</v>
      </c>
      <c r="B87" s="26">
        <v>12</v>
      </c>
      <c r="C87" s="26">
        <v>9</v>
      </c>
      <c r="D87" s="14">
        <f t="shared" si="4"/>
        <v>0.75</v>
      </c>
      <c r="E87" s="26">
        <v>8</v>
      </c>
      <c r="F87" s="14">
        <f t="shared" si="5"/>
        <v>0.88888888888888884</v>
      </c>
    </row>
    <row r="88" spans="1:6" x14ac:dyDescent="0.6">
      <c r="A88" s="28" t="s">
        <v>314</v>
      </c>
      <c r="B88" s="29">
        <v>2</v>
      </c>
      <c r="C88" s="29">
        <v>0</v>
      </c>
      <c r="D88" s="14">
        <f t="shared" si="4"/>
        <v>0</v>
      </c>
      <c r="E88" s="29">
        <v>0</v>
      </c>
      <c r="F88" s="14">
        <v>0</v>
      </c>
    </row>
    <row r="89" spans="1:6" x14ac:dyDescent="0.6">
      <c r="A89" s="28" t="s">
        <v>316</v>
      </c>
      <c r="B89" s="29">
        <v>2</v>
      </c>
      <c r="C89" s="29">
        <v>2</v>
      </c>
      <c r="D89" s="14">
        <f t="shared" si="4"/>
        <v>1</v>
      </c>
      <c r="E89" s="29">
        <v>2</v>
      </c>
      <c r="F89" s="14">
        <f t="shared" ref="F89:F97" si="6">E89/C89</f>
        <v>1</v>
      </c>
    </row>
    <row r="90" spans="1:6" x14ac:dyDescent="0.6">
      <c r="A90" s="28" t="s">
        <v>84</v>
      </c>
      <c r="B90" s="29">
        <v>8</v>
      </c>
      <c r="C90" s="29">
        <v>7</v>
      </c>
      <c r="D90" s="14">
        <f t="shared" si="4"/>
        <v>0.875</v>
      </c>
      <c r="E90" s="29">
        <v>6</v>
      </c>
      <c r="F90" s="14">
        <f t="shared" si="6"/>
        <v>0.8571428571428571</v>
      </c>
    </row>
    <row r="91" spans="1:6" x14ac:dyDescent="0.6">
      <c r="A91" s="40" t="s">
        <v>65</v>
      </c>
      <c r="B91" s="42">
        <f>B81+B82+B87</f>
        <v>35</v>
      </c>
      <c r="C91" s="42">
        <f>C81+C82+C87</f>
        <v>19</v>
      </c>
      <c r="D91" s="39">
        <f t="shared" si="4"/>
        <v>0.54285714285714282</v>
      </c>
      <c r="E91" s="42">
        <f>E81+E82+E87</f>
        <v>13</v>
      </c>
      <c r="F91" s="39">
        <f t="shared" si="6"/>
        <v>0.68421052631578949</v>
      </c>
    </row>
    <row r="92" spans="1:6" x14ac:dyDescent="0.6">
      <c r="A92" s="3" t="s">
        <v>85</v>
      </c>
      <c r="B92" s="26">
        <v>20</v>
      </c>
      <c r="C92" s="26">
        <v>11</v>
      </c>
      <c r="D92" s="14">
        <f t="shared" si="4"/>
        <v>0.55000000000000004</v>
      </c>
      <c r="E92" s="26">
        <v>8</v>
      </c>
      <c r="F92" s="14">
        <f t="shared" si="6"/>
        <v>0.72727272727272729</v>
      </c>
    </row>
    <row r="93" spans="1:6" x14ac:dyDescent="0.6">
      <c r="A93" s="3" t="s">
        <v>86</v>
      </c>
      <c r="B93" s="26">
        <v>85</v>
      </c>
      <c r="C93" s="26">
        <v>56</v>
      </c>
      <c r="D93" s="14">
        <f t="shared" si="4"/>
        <v>0.6588235294117647</v>
      </c>
      <c r="E93" s="26">
        <v>35</v>
      </c>
      <c r="F93" s="14">
        <f t="shared" si="6"/>
        <v>0.625</v>
      </c>
    </row>
    <row r="94" spans="1:6" x14ac:dyDescent="0.6">
      <c r="A94" s="28" t="s">
        <v>354</v>
      </c>
      <c r="B94" s="29">
        <v>7</v>
      </c>
      <c r="C94" s="29">
        <v>4</v>
      </c>
      <c r="D94" s="14">
        <f t="shared" si="4"/>
        <v>0.5714285714285714</v>
      </c>
      <c r="E94" s="29">
        <v>4</v>
      </c>
      <c r="F94" s="14">
        <f t="shared" si="6"/>
        <v>1</v>
      </c>
    </row>
    <row r="95" spans="1:6" x14ac:dyDescent="0.6">
      <c r="A95" s="28" t="s">
        <v>89</v>
      </c>
      <c r="B95" s="29">
        <v>21</v>
      </c>
      <c r="C95" s="29">
        <v>18</v>
      </c>
      <c r="D95" s="14">
        <f t="shared" si="4"/>
        <v>0.8571428571428571</v>
      </c>
      <c r="E95" s="29">
        <v>11</v>
      </c>
      <c r="F95" s="14">
        <f t="shared" si="6"/>
        <v>0.61111111111111116</v>
      </c>
    </row>
    <row r="96" spans="1:6" x14ac:dyDescent="0.6">
      <c r="A96" s="28" t="s">
        <v>88</v>
      </c>
      <c r="B96" s="29">
        <v>57</v>
      </c>
      <c r="C96" s="29">
        <v>34</v>
      </c>
      <c r="D96" s="14">
        <f t="shared" si="4"/>
        <v>0.59649122807017541</v>
      </c>
      <c r="E96" s="29">
        <v>20</v>
      </c>
      <c r="F96" s="14">
        <f t="shared" si="6"/>
        <v>0.58823529411764708</v>
      </c>
    </row>
    <row r="97" spans="1:6" x14ac:dyDescent="0.6">
      <c r="A97" s="40" t="s">
        <v>27</v>
      </c>
      <c r="B97" s="42">
        <f>B92+B93</f>
        <v>105</v>
      </c>
      <c r="C97" s="42">
        <f>C92+C93</f>
        <v>67</v>
      </c>
      <c r="D97" s="39">
        <f t="shared" si="4"/>
        <v>0.63809523809523805</v>
      </c>
      <c r="E97" s="42">
        <f>E92+E93</f>
        <v>43</v>
      </c>
      <c r="F97" s="39">
        <f t="shared" si="6"/>
        <v>0.64179104477611937</v>
      </c>
    </row>
    <row r="98" spans="1:6" x14ac:dyDescent="0.6">
      <c r="A98" s="3" t="s">
        <v>90</v>
      </c>
      <c r="B98" s="26">
        <v>0</v>
      </c>
      <c r="C98" s="26">
        <v>0</v>
      </c>
      <c r="D98" s="14">
        <v>0</v>
      </c>
      <c r="E98" s="26">
        <v>0</v>
      </c>
      <c r="F98" s="14">
        <v>0</v>
      </c>
    </row>
    <row r="99" spans="1:6" x14ac:dyDescent="0.6">
      <c r="A99" s="3" t="s">
        <v>91</v>
      </c>
      <c r="B99" s="26">
        <v>88</v>
      </c>
      <c r="C99" s="26">
        <v>65</v>
      </c>
      <c r="D99" s="14">
        <f t="shared" si="4"/>
        <v>0.73863636363636365</v>
      </c>
      <c r="E99" s="26">
        <v>48</v>
      </c>
      <c r="F99" s="14">
        <f>E99/C99</f>
        <v>0.7384615384615385</v>
      </c>
    </row>
    <row r="100" spans="1:6" x14ac:dyDescent="0.6">
      <c r="A100" s="3" t="s">
        <v>92</v>
      </c>
      <c r="B100" s="26">
        <v>23</v>
      </c>
      <c r="C100" s="26">
        <v>21</v>
      </c>
      <c r="D100" s="14">
        <f t="shared" si="4"/>
        <v>0.91304347826086951</v>
      </c>
      <c r="E100" s="26">
        <v>15</v>
      </c>
      <c r="F100" s="14">
        <f>E100/C100</f>
        <v>0.7142857142857143</v>
      </c>
    </row>
    <row r="101" spans="1:6" x14ac:dyDescent="0.6">
      <c r="A101" s="23" t="s">
        <v>32</v>
      </c>
      <c r="B101" s="38">
        <f>SUM(B98:B100)</f>
        <v>111</v>
      </c>
      <c r="C101" s="38">
        <f>SUM(C98:C100)</f>
        <v>86</v>
      </c>
      <c r="D101" s="18">
        <f t="shared" si="4"/>
        <v>0.77477477477477474</v>
      </c>
      <c r="E101" s="38">
        <f>SUM(E98:E100)</f>
        <v>63</v>
      </c>
      <c r="F101" s="18">
        <f>E101/C101</f>
        <v>0.73255813953488369</v>
      </c>
    </row>
    <row r="102" spans="1:6" x14ac:dyDescent="0.6">
      <c r="A102" s="10" t="s">
        <v>93</v>
      </c>
      <c r="B102" s="30">
        <f>B91+B97+B101</f>
        <v>251</v>
      </c>
      <c r="C102" s="30">
        <f>C91+C97+C101</f>
        <v>172</v>
      </c>
      <c r="D102" s="39">
        <f t="shared" si="4"/>
        <v>0.68525896414342624</v>
      </c>
      <c r="E102" s="30">
        <f>E91+E97+E101</f>
        <v>119</v>
      </c>
      <c r="F102" s="39">
        <f>E102/C102</f>
        <v>0.69186046511627908</v>
      </c>
    </row>
    <row r="103" spans="1:6" x14ac:dyDescent="0.6">
      <c r="A103" s="10" t="s">
        <v>261</v>
      </c>
      <c r="B103" s="30"/>
      <c r="C103" s="30"/>
      <c r="D103" s="14"/>
      <c r="E103" s="30"/>
      <c r="F103" s="14"/>
    </row>
    <row r="104" spans="1:6" x14ac:dyDescent="0.6">
      <c r="A104" s="3" t="s">
        <v>95</v>
      </c>
      <c r="B104" s="26">
        <v>63</v>
      </c>
      <c r="C104" s="26">
        <v>14</v>
      </c>
      <c r="D104" s="14">
        <f t="shared" si="4"/>
        <v>0.22222222222222221</v>
      </c>
      <c r="E104" s="26">
        <v>9</v>
      </c>
      <c r="F104" s="14">
        <f t="shared" ref="F104:F129" si="7">E104/C104</f>
        <v>0.6428571428571429</v>
      </c>
    </row>
    <row r="105" spans="1:6" x14ac:dyDescent="0.6">
      <c r="A105" s="28" t="s">
        <v>96</v>
      </c>
      <c r="B105" s="29">
        <v>48</v>
      </c>
      <c r="C105" s="29">
        <v>6</v>
      </c>
      <c r="D105" s="14">
        <f t="shared" si="4"/>
        <v>0.125</v>
      </c>
      <c r="E105" s="29">
        <v>6</v>
      </c>
      <c r="F105" s="14">
        <f t="shared" si="7"/>
        <v>1</v>
      </c>
    </row>
    <row r="106" spans="1:6" x14ac:dyDescent="0.6">
      <c r="A106" s="28" t="s">
        <v>97</v>
      </c>
      <c r="B106" s="29">
        <v>15</v>
      </c>
      <c r="C106" s="29">
        <v>8</v>
      </c>
      <c r="D106" s="14">
        <f t="shared" si="4"/>
        <v>0.53333333333333333</v>
      </c>
      <c r="E106" s="29">
        <v>3</v>
      </c>
      <c r="F106" s="14">
        <f t="shared" si="7"/>
        <v>0.375</v>
      </c>
    </row>
    <row r="107" spans="1:6" x14ac:dyDescent="0.6">
      <c r="A107" s="3" t="s">
        <v>98</v>
      </c>
      <c r="B107" s="26">
        <v>1</v>
      </c>
      <c r="C107" s="26">
        <v>1</v>
      </c>
      <c r="D107" s="14">
        <f t="shared" si="4"/>
        <v>1</v>
      </c>
      <c r="E107" s="26">
        <v>1</v>
      </c>
      <c r="F107" s="14">
        <f t="shared" si="7"/>
        <v>1</v>
      </c>
    </row>
    <row r="108" spans="1:6" x14ac:dyDescent="0.6">
      <c r="A108" s="28" t="s">
        <v>99</v>
      </c>
      <c r="B108" s="29">
        <v>1</v>
      </c>
      <c r="C108" s="29">
        <v>1</v>
      </c>
      <c r="D108" s="14">
        <f t="shared" si="4"/>
        <v>1</v>
      </c>
      <c r="E108" s="29">
        <v>1</v>
      </c>
      <c r="F108" s="14">
        <f t="shared" si="7"/>
        <v>1</v>
      </c>
    </row>
    <row r="109" spans="1:6" x14ac:dyDescent="0.6">
      <c r="A109" s="3" t="s">
        <v>100</v>
      </c>
      <c r="B109" s="26">
        <v>11</v>
      </c>
      <c r="C109" s="26">
        <v>6</v>
      </c>
      <c r="D109" s="14">
        <f t="shared" si="4"/>
        <v>0.54545454545454541</v>
      </c>
      <c r="E109" s="26">
        <v>5</v>
      </c>
      <c r="F109" s="14">
        <f t="shared" si="7"/>
        <v>0.83333333333333337</v>
      </c>
    </row>
    <row r="110" spans="1:6" x14ac:dyDescent="0.6">
      <c r="A110" s="3" t="s">
        <v>101</v>
      </c>
      <c r="B110" s="26">
        <v>18</v>
      </c>
      <c r="C110" s="26">
        <v>11</v>
      </c>
      <c r="D110" s="14">
        <f t="shared" si="4"/>
        <v>0.61111111111111116</v>
      </c>
      <c r="E110" s="26">
        <v>9</v>
      </c>
      <c r="F110" s="14">
        <f t="shared" si="7"/>
        <v>0.81818181818181823</v>
      </c>
    </row>
    <row r="111" spans="1:6" x14ac:dyDescent="0.6">
      <c r="A111" s="3" t="s">
        <v>355</v>
      </c>
      <c r="B111" s="26">
        <v>15</v>
      </c>
      <c r="C111" s="26">
        <v>8</v>
      </c>
      <c r="D111" s="14">
        <f t="shared" si="4"/>
        <v>0.53333333333333333</v>
      </c>
      <c r="E111" s="26">
        <v>7</v>
      </c>
      <c r="F111" s="14">
        <f t="shared" si="7"/>
        <v>0.875</v>
      </c>
    </row>
    <row r="112" spans="1:6" x14ac:dyDescent="0.6">
      <c r="A112" s="3" t="s">
        <v>356</v>
      </c>
      <c r="B112" s="26">
        <v>8</v>
      </c>
      <c r="C112" s="26">
        <v>5</v>
      </c>
      <c r="D112" s="14">
        <f t="shared" si="4"/>
        <v>0.625</v>
      </c>
      <c r="E112" s="26">
        <v>4</v>
      </c>
      <c r="F112" s="14">
        <f t="shared" si="7"/>
        <v>0.8</v>
      </c>
    </row>
    <row r="113" spans="1:6" x14ac:dyDescent="0.6">
      <c r="A113" s="40" t="s">
        <v>10</v>
      </c>
      <c r="B113" s="42">
        <f>B104+B107+B109+B110+B111+B112</f>
        <v>116</v>
      </c>
      <c r="C113" s="42">
        <f>C104+C107+C109+C110+C111+C112</f>
        <v>45</v>
      </c>
      <c r="D113" s="39">
        <f t="shared" si="4"/>
        <v>0.38793103448275862</v>
      </c>
      <c r="E113" s="42">
        <f>E104+E107+E109+E110+E111+E112</f>
        <v>35</v>
      </c>
      <c r="F113" s="39">
        <f t="shared" si="7"/>
        <v>0.77777777777777779</v>
      </c>
    </row>
    <row r="114" spans="1:6" x14ac:dyDescent="0.6">
      <c r="A114" s="3" t="s">
        <v>102</v>
      </c>
      <c r="B114" s="26">
        <v>5</v>
      </c>
      <c r="C114" s="26">
        <v>5</v>
      </c>
      <c r="D114" s="14">
        <f>C114/B114</f>
        <v>1</v>
      </c>
      <c r="E114" s="26">
        <v>3</v>
      </c>
      <c r="F114" s="14">
        <f t="shared" si="7"/>
        <v>0.6</v>
      </c>
    </row>
    <row r="115" spans="1:6" x14ac:dyDescent="0.6">
      <c r="A115" s="28" t="s">
        <v>327</v>
      </c>
      <c r="B115" s="29">
        <v>3</v>
      </c>
      <c r="C115" s="29">
        <v>3</v>
      </c>
      <c r="D115" s="14">
        <f t="shared" si="4"/>
        <v>1</v>
      </c>
      <c r="E115" s="29">
        <v>2</v>
      </c>
      <c r="F115" s="14">
        <f t="shared" si="7"/>
        <v>0.66666666666666663</v>
      </c>
    </row>
    <row r="116" spans="1:6" x14ac:dyDescent="0.6">
      <c r="A116" s="28" t="s">
        <v>103</v>
      </c>
      <c r="B116" s="29">
        <v>2</v>
      </c>
      <c r="C116" s="29">
        <v>2</v>
      </c>
      <c r="D116" s="14">
        <f t="shared" si="4"/>
        <v>1</v>
      </c>
      <c r="E116" s="29">
        <v>1</v>
      </c>
      <c r="F116" s="14">
        <f t="shared" si="7"/>
        <v>0.5</v>
      </c>
    </row>
    <row r="117" spans="1:6" x14ac:dyDescent="0.6">
      <c r="A117" s="3" t="s">
        <v>104</v>
      </c>
      <c r="B117" s="26">
        <v>45</v>
      </c>
      <c r="C117" s="26">
        <v>38</v>
      </c>
      <c r="D117" s="14">
        <f t="shared" si="4"/>
        <v>0.84444444444444444</v>
      </c>
      <c r="E117" s="26">
        <v>33</v>
      </c>
      <c r="F117" s="14">
        <f t="shared" si="7"/>
        <v>0.86842105263157898</v>
      </c>
    </row>
    <row r="118" spans="1:6" x14ac:dyDescent="0.6">
      <c r="A118" s="28" t="s">
        <v>357</v>
      </c>
      <c r="B118" s="26">
        <v>2</v>
      </c>
      <c r="C118" s="26">
        <v>2</v>
      </c>
      <c r="D118" s="14">
        <f t="shared" si="4"/>
        <v>1</v>
      </c>
      <c r="E118" s="26">
        <v>2</v>
      </c>
      <c r="F118" s="14">
        <f t="shared" si="7"/>
        <v>1</v>
      </c>
    </row>
    <row r="119" spans="1:6" x14ac:dyDescent="0.6">
      <c r="A119" s="28" t="s">
        <v>351</v>
      </c>
      <c r="B119" s="26">
        <v>43</v>
      </c>
      <c r="C119" s="26">
        <v>36</v>
      </c>
      <c r="D119" s="14">
        <f t="shared" si="4"/>
        <v>0.83720930232558144</v>
      </c>
      <c r="E119" s="26">
        <v>31</v>
      </c>
      <c r="F119" s="14">
        <f t="shared" si="7"/>
        <v>0.86111111111111116</v>
      </c>
    </row>
    <row r="120" spans="1:6" x14ac:dyDescent="0.6">
      <c r="A120" s="3" t="s">
        <v>106</v>
      </c>
      <c r="B120" s="26">
        <v>46</v>
      </c>
      <c r="C120" s="26">
        <v>37</v>
      </c>
      <c r="D120" s="14">
        <f t="shared" si="4"/>
        <v>0.80434782608695654</v>
      </c>
      <c r="E120" s="26">
        <v>35</v>
      </c>
      <c r="F120" s="14">
        <f t="shared" si="7"/>
        <v>0.94594594594594594</v>
      </c>
    </row>
    <row r="121" spans="1:6" x14ac:dyDescent="0.6">
      <c r="A121" s="3" t="s">
        <v>107</v>
      </c>
      <c r="B121" s="26">
        <v>219</v>
      </c>
      <c r="C121" s="26">
        <v>186</v>
      </c>
      <c r="D121" s="14">
        <f t="shared" si="4"/>
        <v>0.84931506849315064</v>
      </c>
      <c r="E121" s="26">
        <v>144</v>
      </c>
      <c r="F121" s="14">
        <f t="shared" si="7"/>
        <v>0.77419354838709675</v>
      </c>
    </row>
    <row r="122" spans="1:6" x14ac:dyDescent="0.6">
      <c r="A122" s="28" t="s">
        <v>108</v>
      </c>
      <c r="B122" s="29">
        <v>11</v>
      </c>
      <c r="C122" s="29">
        <v>11</v>
      </c>
      <c r="D122" s="14">
        <f t="shared" si="4"/>
        <v>1</v>
      </c>
      <c r="E122" s="29">
        <v>11</v>
      </c>
      <c r="F122" s="14">
        <f t="shared" si="7"/>
        <v>1</v>
      </c>
    </row>
    <row r="123" spans="1:6" x14ac:dyDescent="0.6">
      <c r="A123" s="28" t="s">
        <v>109</v>
      </c>
      <c r="B123" s="29">
        <v>26</v>
      </c>
      <c r="C123" s="29">
        <v>26</v>
      </c>
      <c r="D123" s="14">
        <f t="shared" si="4"/>
        <v>1</v>
      </c>
      <c r="E123" s="29">
        <v>24</v>
      </c>
      <c r="F123" s="14">
        <f t="shared" si="7"/>
        <v>0.92307692307692313</v>
      </c>
    </row>
    <row r="124" spans="1:6" x14ac:dyDescent="0.6">
      <c r="A124" s="28" t="s">
        <v>110</v>
      </c>
      <c r="B124" s="29">
        <v>22</v>
      </c>
      <c r="C124" s="29">
        <v>16</v>
      </c>
      <c r="D124" s="14">
        <f t="shared" si="4"/>
        <v>0.72727272727272729</v>
      </c>
      <c r="E124" s="29">
        <v>11</v>
      </c>
      <c r="F124" s="14">
        <f t="shared" si="7"/>
        <v>0.6875</v>
      </c>
    </row>
    <row r="125" spans="1:6" x14ac:dyDescent="0.6">
      <c r="A125" s="28" t="s">
        <v>111</v>
      </c>
      <c r="B125" s="29">
        <v>4</v>
      </c>
      <c r="C125" s="29">
        <v>4</v>
      </c>
      <c r="D125" s="14">
        <f t="shared" si="4"/>
        <v>1</v>
      </c>
      <c r="E125" s="29">
        <v>4</v>
      </c>
      <c r="F125" s="14">
        <f t="shared" si="7"/>
        <v>1</v>
      </c>
    </row>
    <row r="126" spans="1:6" x14ac:dyDescent="0.6">
      <c r="A126" s="28" t="s">
        <v>112</v>
      </c>
      <c r="B126" s="29">
        <v>23</v>
      </c>
      <c r="C126" s="29">
        <v>17</v>
      </c>
      <c r="D126" s="14">
        <f t="shared" si="4"/>
        <v>0.73913043478260865</v>
      </c>
      <c r="E126" s="29">
        <v>11</v>
      </c>
      <c r="F126" s="14">
        <f t="shared" si="7"/>
        <v>0.6470588235294118</v>
      </c>
    </row>
    <row r="127" spans="1:6" x14ac:dyDescent="0.6">
      <c r="A127" s="28" t="s">
        <v>113</v>
      </c>
      <c r="B127" s="29">
        <v>47</v>
      </c>
      <c r="C127" s="29">
        <v>39</v>
      </c>
      <c r="D127" s="14">
        <f t="shared" si="4"/>
        <v>0.82978723404255317</v>
      </c>
      <c r="E127" s="29">
        <v>19</v>
      </c>
      <c r="F127" s="14">
        <f t="shared" si="7"/>
        <v>0.48717948717948717</v>
      </c>
    </row>
    <row r="128" spans="1:6" ht="28.8" x14ac:dyDescent="0.6">
      <c r="A128" s="32" t="s">
        <v>332</v>
      </c>
      <c r="B128" s="29">
        <v>3</v>
      </c>
      <c r="C128" s="29">
        <v>2</v>
      </c>
      <c r="D128" s="14">
        <f t="shared" si="4"/>
        <v>0.66666666666666663</v>
      </c>
      <c r="E128" s="29">
        <v>0</v>
      </c>
      <c r="F128" s="14">
        <f t="shared" si="7"/>
        <v>0</v>
      </c>
    </row>
    <row r="129" spans="1:6" x14ac:dyDescent="0.6">
      <c r="A129" s="28" t="s">
        <v>116</v>
      </c>
      <c r="B129" s="29">
        <v>6</v>
      </c>
      <c r="C129" s="29">
        <v>5</v>
      </c>
      <c r="D129" s="14">
        <f t="shared" si="4"/>
        <v>0.83333333333333337</v>
      </c>
      <c r="E129" s="29">
        <v>4</v>
      </c>
      <c r="F129" s="14">
        <f t="shared" si="7"/>
        <v>0.8</v>
      </c>
    </row>
    <row r="130" spans="1:6" x14ac:dyDescent="0.6">
      <c r="A130" s="28" t="s">
        <v>115</v>
      </c>
      <c r="B130" s="29">
        <v>0</v>
      </c>
      <c r="C130" s="29">
        <v>0</v>
      </c>
      <c r="D130" s="14">
        <v>0</v>
      </c>
      <c r="E130" s="29">
        <v>0</v>
      </c>
      <c r="F130" s="14">
        <v>0</v>
      </c>
    </row>
    <row r="131" spans="1:6" x14ac:dyDescent="0.6">
      <c r="A131" s="28" t="s">
        <v>117</v>
      </c>
      <c r="B131" s="29">
        <v>22</v>
      </c>
      <c r="C131" s="29">
        <v>20</v>
      </c>
      <c r="D131" s="14">
        <f t="shared" si="4"/>
        <v>0.90909090909090906</v>
      </c>
      <c r="E131" s="29">
        <v>18</v>
      </c>
      <c r="F131" s="14">
        <f t="shared" ref="F131:F139" si="8">E131/C131</f>
        <v>0.9</v>
      </c>
    </row>
    <row r="132" spans="1:6" x14ac:dyDescent="0.6">
      <c r="A132" s="28" t="s">
        <v>118</v>
      </c>
      <c r="B132" s="29">
        <v>53</v>
      </c>
      <c r="C132" s="29">
        <v>44</v>
      </c>
      <c r="D132" s="14">
        <f t="shared" si="4"/>
        <v>0.83018867924528306</v>
      </c>
      <c r="E132" s="29">
        <v>40</v>
      </c>
      <c r="F132" s="14">
        <f t="shared" si="8"/>
        <v>0.90909090909090906</v>
      </c>
    </row>
    <row r="133" spans="1:6" x14ac:dyDescent="0.6">
      <c r="A133" s="28" t="s">
        <v>351</v>
      </c>
      <c r="B133" s="29">
        <v>2</v>
      </c>
      <c r="C133" s="29">
        <v>2</v>
      </c>
      <c r="D133" s="14">
        <f t="shared" ref="D133:D196" si="9">C133/B133</f>
        <v>1</v>
      </c>
      <c r="E133" s="29">
        <v>2</v>
      </c>
      <c r="F133" s="14">
        <f t="shared" si="8"/>
        <v>1</v>
      </c>
    </row>
    <row r="134" spans="1:6" x14ac:dyDescent="0.6">
      <c r="A134" s="3" t="s">
        <v>119</v>
      </c>
      <c r="B134" s="26">
        <v>6</v>
      </c>
      <c r="C134" s="26">
        <v>5</v>
      </c>
      <c r="D134" s="14">
        <f t="shared" si="9"/>
        <v>0.83333333333333337</v>
      </c>
      <c r="E134" s="26">
        <v>0</v>
      </c>
      <c r="F134" s="14">
        <f t="shared" si="8"/>
        <v>0</v>
      </c>
    </row>
    <row r="135" spans="1:6" x14ac:dyDescent="0.6">
      <c r="A135" s="3" t="s">
        <v>120</v>
      </c>
      <c r="B135" s="26">
        <v>95</v>
      </c>
      <c r="C135" s="26">
        <v>65</v>
      </c>
      <c r="D135" s="14">
        <f t="shared" si="9"/>
        <v>0.68421052631578949</v>
      </c>
      <c r="E135" s="26">
        <v>39</v>
      </c>
      <c r="F135" s="14">
        <f t="shared" si="8"/>
        <v>0.6</v>
      </c>
    </row>
    <row r="136" spans="1:6" x14ac:dyDescent="0.6">
      <c r="A136" s="3" t="s">
        <v>121</v>
      </c>
      <c r="B136" s="26">
        <v>61</v>
      </c>
      <c r="C136" s="26">
        <v>51</v>
      </c>
      <c r="D136" s="14">
        <f t="shared" si="9"/>
        <v>0.83606557377049184</v>
      </c>
      <c r="E136" s="26">
        <v>31</v>
      </c>
      <c r="F136" s="14">
        <f t="shared" si="8"/>
        <v>0.60784313725490191</v>
      </c>
    </row>
    <row r="137" spans="1:6" x14ac:dyDescent="0.6">
      <c r="A137" s="3" t="s">
        <v>122</v>
      </c>
      <c r="B137" s="26">
        <v>9</v>
      </c>
      <c r="C137" s="26">
        <v>4</v>
      </c>
      <c r="D137" s="14">
        <f t="shared" si="9"/>
        <v>0.44444444444444442</v>
      </c>
      <c r="E137" s="26">
        <v>3</v>
      </c>
      <c r="F137" s="14">
        <f t="shared" si="8"/>
        <v>0.75</v>
      </c>
    </row>
    <row r="138" spans="1:6" x14ac:dyDescent="0.6">
      <c r="A138" s="3" t="s">
        <v>123</v>
      </c>
      <c r="B138" s="26">
        <v>65</v>
      </c>
      <c r="C138" s="26">
        <v>32</v>
      </c>
      <c r="D138" s="14">
        <f t="shared" si="9"/>
        <v>0.49230769230769234</v>
      </c>
      <c r="E138" s="26">
        <v>8</v>
      </c>
      <c r="F138" s="14">
        <f t="shared" si="8"/>
        <v>0.25</v>
      </c>
    </row>
    <row r="139" spans="1:6" x14ac:dyDescent="0.6">
      <c r="A139" s="3" t="s">
        <v>124</v>
      </c>
      <c r="B139" s="26">
        <v>16</v>
      </c>
      <c r="C139" s="26">
        <v>14</v>
      </c>
      <c r="D139" s="14">
        <f t="shared" si="9"/>
        <v>0.875</v>
      </c>
      <c r="E139" s="26">
        <v>10</v>
      </c>
      <c r="F139" s="14">
        <f t="shared" si="8"/>
        <v>0.7142857142857143</v>
      </c>
    </row>
    <row r="140" spans="1:6" x14ac:dyDescent="0.6">
      <c r="A140" s="28" t="s">
        <v>125</v>
      </c>
      <c r="B140" s="29">
        <v>0</v>
      </c>
      <c r="C140" s="29">
        <v>0</v>
      </c>
      <c r="D140" s="14">
        <v>0</v>
      </c>
      <c r="E140" s="29">
        <v>0</v>
      </c>
      <c r="F140" s="14">
        <v>0</v>
      </c>
    </row>
    <row r="141" spans="1:6" x14ac:dyDescent="0.6">
      <c r="A141" s="28" t="s">
        <v>126</v>
      </c>
      <c r="B141" s="29">
        <v>1</v>
      </c>
      <c r="C141" s="29">
        <v>0</v>
      </c>
      <c r="D141" s="14">
        <f t="shared" si="9"/>
        <v>0</v>
      </c>
      <c r="E141" s="29">
        <v>0</v>
      </c>
      <c r="F141" s="14">
        <v>0</v>
      </c>
    </row>
    <row r="142" spans="1:6" x14ac:dyDescent="0.6">
      <c r="A142" s="28" t="s">
        <v>127</v>
      </c>
      <c r="B142" s="29">
        <v>2</v>
      </c>
      <c r="C142" s="29">
        <v>2</v>
      </c>
      <c r="D142" s="14">
        <f t="shared" si="9"/>
        <v>1</v>
      </c>
      <c r="E142" s="29">
        <v>2</v>
      </c>
      <c r="F142" s="14">
        <f>E142/C142</f>
        <v>1</v>
      </c>
    </row>
    <row r="143" spans="1:6" x14ac:dyDescent="0.6">
      <c r="A143" s="28" t="s">
        <v>128</v>
      </c>
      <c r="B143" s="29">
        <v>11</v>
      </c>
      <c r="C143" s="29">
        <v>11</v>
      </c>
      <c r="D143" s="14">
        <f t="shared" si="9"/>
        <v>1</v>
      </c>
      <c r="E143" s="29">
        <v>7</v>
      </c>
      <c r="F143" s="14">
        <f>E143/C143</f>
        <v>0.63636363636363635</v>
      </c>
    </row>
    <row r="144" spans="1:6" x14ac:dyDescent="0.6">
      <c r="A144" s="28" t="s">
        <v>129</v>
      </c>
      <c r="B144" s="29">
        <v>1</v>
      </c>
      <c r="C144" s="29">
        <v>0</v>
      </c>
      <c r="D144" s="14">
        <f t="shared" si="9"/>
        <v>0</v>
      </c>
      <c r="E144" s="29">
        <v>0</v>
      </c>
      <c r="F144" s="14">
        <v>0</v>
      </c>
    </row>
    <row r="145" spans="1:6" x14ac:dyDescent="0.6">
      <c r="A145" s="28" t="s">
        <v>351</v>
      </c>
      <c r="B145" s="29">
        <v>1</v>
      </c>
      <c r="C145" s="29">
        <v>1</v>
      </c>
      <c r="D145" s="14">
        <f t="shared" si="9"/>
        <v>1</v>
      </c>
      <c r="E145" s="29">
        <v>1</v>
      </c>
      <c r="F145" s="14">
        <f>E145/C145</f>
        <v>1</v>
      </c>
    </row>
    <row r="146" spans="1:6" x14ac:dyDescent="0.6">
      <c r="A146" s="40" t="s">
        <v>27</v>
      </c>
      <c r="B146" s="42">
        <f>B114+B117+B120+B121+B134+B135+B136+B137+B138+B139</f>
        <v>567</v>
      </c>
      <c r="C146" s="42">
        <f>C114+C117+C120+C121+C134+C135+C136+C137+C138+C139</f>
        <v>437</v>
      </c>
      <c r="D146" s="39">
        <f>C146/B146</f>
        <v>0.7707231040564374</v>
      </c>
      <c r="E146" s="42">
        <f>E114+E117+E120+E121+E134+E135+E136+E137+E138+E139</f>
        <v>306</v>
      </c>
      <c r="F146" s="39">
        <f>E146/C146</f>
        <v>0.70022883295194505</v>
      </c>
    </row>
    <row r="147" spans="1:6" x14ac:dyDescent="0.6">
      <c r="A147" s="3" t="s">
        <v>268</v>
      </c>
      <c r="B147" s="26">
        <v>20</v>
      </c>
      <c r="C147" s="26">
        <v>14</v>
      </c>
      <c r="D147" s="14">
        <f t="shared" si="9"/>
        <v>0.7</v>
      </c>
      <c r="E147" s="26">
        <v>13</v>
      </c>
      <c r="F147" s="14">
        <f>E147/C147</f>
        <v>0.9285714285714286</v>
      </c>
    </row>
    <row r="148" spans="1:6" x14ac:dyDescent="0.6">
      <c r="A148" s="3" t="s">
        <v>131</v>
      </c>
      <c r="B148" s="26">
        <v>1</v>
      </c>
      <c r="C148" s="26">
        <v>1</v>
      </c>
      <c r="D148" s="14">
        <f t="shared" si="9"/>
        <v>1</v>
      </c>
      <c r="E148" s="26">
        <v>1</v>
      </c>
      <c r="F148" s="14">
        <f>E148/C148</f>
        <v>1</v>
      </c>
    </row>
    <row r="149" spans="1:6" x14ac:dyDescent="0.6">
      <c r="A149" s="3" t="s">
        <v>132</v>
      </c>
      <c r="B149" s="26">
        <v>3</v>
      </c>
      <c r="C149" s="26">
        <v>2</v>
      </c>
      <c r="D149" s="14">
        <f t="shared" si="9"/>
        <v>0.66666666666666663</v>
      </c>
      <c r="E149" s="26">
        <v>1</v>
      </c>
      <c r="F149" s="14">
        <f>E149/C149</f>
        <v>0.5</v>
      </c>
    </row>
    <row r="150" spans="1:6" x14ac:dyDescent="0.6">
      <c r="A150" s="3" t="s">
        <v>133</v>
      </c>
      <c r="B150" s="26">
        <v>0</v>
      </c>
      <c r="C150" s="26">
        <v>0</v>
      </c>
      <c r="D150" s="14">
        <v>0</v>
      </c>
      <c r="E150" s="26">
        <v>0</v>
      </c>
      <c r="F150" s="14">
        <v>0</v>
      </c>
    </row>
    <row r="151" spans="1:6" x14ac:dyDescent="0.6">
      <c r="A151" s="3" t="s">
        <v>134</v>
      </c>
      <c r="B151" s="26">
        <v>5</v>
      </c>
      <c r="C151" s="26">
        <v>5</v>
      </c>
      <c r="D151" s="14">
        <f t="shared" si="9"/>
        <v>1</v>
      </c>
      <c r="E151" s="26">
        <v>5</v>
      </c>
      <c r="F151" s="14">
        <f t="shared" ref="F151:F156" si="10">E151/C151</f>
        <v>1</v>
      </c>
    </row>
    <row r="152" spans="1:6" x14ac:dyDescent="0.6">
      <c r="A152" s="3" t="s">
        <v>136</v>
      </c>
      <c r="B152" s="26">
        <v>16</v>
      </c>
      <c r="C152" s="26">
        <v>15</v>
      </c>
      <c r="D152" s="14">
        <f t="shared" si="9"/>
        <v>0.9375</v>
      </c>
      <c r="E152" s="26">
        <v>10</v>
      </c>
      <c r="F152" s="14">
        <f t="shared" si="10"/>
        <v>0.66666666666666663</v>
      </c>
    </row>
    <row r="153" spans="1:6" x14ac:dyDescent="0.6">
      <c r="A153" s="3" t="s">
        <v>137</v>
      </c>
      <c r="B153" s="26">
        <v>9</v>
      </c>
      <c r="C153" s="26">
        <v>9</v>
      </c>
      <c r="D153" s="14">
        <f t="shared" si="9"/>
        <v>1</v>
      </c>
      <c r="E153" s="26">
        <v>6</v>
      </c>
      <c r="F153" s="14">
        <f t="shared" si="10"/>
        <v>0.66666666666666663</v>
      </c>
    </row>
    <row r="154" spans="1:6" x14ac:dyDescent="0.6">
      <c r="A154" s="3" t="s">
        <v>358</v>
      </c>
      <c r="B154" s="26">
        <v>26</v>
      </c>
      <c r="C154" s="26">
        <v>25</v>
      </c>
      <c r="D154" s="14">
        <f t="shared" si="9"/>
        <v>0.96153846153846156</v>
      </c>
      <c r="E154" s="26">
        <v>21</v>
      </c>
      <c r="F154" s="14">
        <f t="shared" si="10"/>
        <v>0.84</v>
      </c>
    </row>
    <row r="155" spans="1:6" x14ac:dyDescent="0.6">
      <c r="A155" s="3" t="s">
        <v>129</v>
      </c>
      <c r="B155" s="26">
        <v>16</v>
      </c>
      <c r="C155" s="26">
        <v>16</v>
      </c>
      <c r="D155" s="14">
        <f t="shared" si="9"/>
        <v>1</v>
      </c>
      <c r="E155" s="26">
        <v>15</v>
      </c>
      <c r="F155" s="14">
        <f t="shared" si="10"/>
        <v>0.9375</v>
      </c>
    </row>
    <row r="156" spans="1:6" x14ac:dyDescent="0.6">
      <c r="A156" s="40" t="s">
        <v>32</v>
      </c>
      <c r="B156" s="42">
        <f>SUM(B148:B155)</f>
        <v>76</v>
      </c>
      <c r="C156" s="42">
        <f>SUM(C148:C155)</f>
        <v>73</v>
      </c>
      <c r="D156" s="39">
        <f t="shared" si="9"/>
        <v>0.96052631578947367</v>
      </c>
      <c r="E156" s="42">
        <f>SUM(E147:E155)</f>
        <v>72</v>
      </c>
      <c r="F156" s="39">
        <f t="shared" si="10"/>
        <v>0.98630136986301364</v>
      </c>
    </row>
    <row r="157" spans="1:6" x14ac:dyDescent="0.6">
      <c r="A157" s="10" t="s">
        <v>139</v>
      </c>
      <c r="B157" s="30">
        <f>SUM(B113+B146+B156)</f>
        <v>759</v>
      </c>
      <c r="C157" s="30">
        <f>SUM(C113+C146+C156)</f>
        <v>555</v>
      </c>
      <c r="D157" s="19">
        <f>C157/B157</f>
        <v>0.73122529644268774</v>
      </c>
      <c r="E157" s="30">
        <f>SUM(E113+E146+E156)</f>
        <v>413</v>
      </c>
      <c r="F157" s="19">
        <f>E157/C157</f>
        <v>0.74414414414414409</v>
      </c>
    </row>
    <row r="158" spans="1:6" x14ac:dyDescent="0.6">
      <c r="A158" s="10" t="s">
        <v>336</v>
      </c>
      <c r="B158" s="31"/>
      <c r="C158" s="31"/>
      <c r="D158" s="14"/>
      <c r="E158" s="31"/>
      <c r="F158" s="14"/>
    </row>
    <row r="159" spans="1:6" x14ac:dyDescent="0.6">
      <c r="A159" s="3" t="s">
        <v>141</v>
      </c>
      <c r="B159" s="26">
        <v>9</v>
      </c>
      <c r="C159" s="26">
        <v>9</v>
      </c>
      <c r="D159" s="14">
        <f t="shared" si="9"/>
        <v>1</v>
      </c>
      <c r="E159" s="26">
        <v>8</v>
      </c>
      <c r="F159" s="14">
        <f>E159/C159</f>
        <v>0.88888888888888884</v>
      </c>
    </row>
    <row r="160" spans="1:6" x14ac:dyDescent="0.6">
      <c r="A160" s="40" t="s">
        <v>27</v>
      </c>
      <c r="B160" s="42">
        <v>9</v>
      </c>
      <c r="C160" s="42">
        <v>9</v>
      </c>
      <c r="D160" s="62">
        <f t="shared" si="9"/>
        <v>1</v>
      </c>
      <c r="E160" s="42">
        <v>8</v>
      </c>
      <c r="F160" s="62">
        <f>E160/C160</f>
        <v>0.88888888888888884</v>
      </c>
    </row>
    <row r="161" spans="1:6" x14ac:dyDescent="0.6">
      <c r="A161" s="3" t="s">
        <v>269</v>
      </c>
      <c r="B161" s="26">
        <v>3</v>
      </c>
      <c r="C161" s="26">
        <v>2</v>
      </c>
      <c r="D161" s="14">
        <f t="shared" si="9"/>
        <v>0.66666666666666663</v>
      </c>
      <c r="E161" s="26">
        <v>0</v>
      </c>
      <c r="F161" s="14">
        <f>E161/C161</f>
        <v>0</v>
      </c>
    </row>
    <row r="162" spans="1:6" x14ac:dyDescent="0.6">
      <c r="A162" s="23" t="s">
        <v>32</v>
      </c>
      <c r="B162" s="38">
        <v>3</v>
      </c>
      <c r="C162" s="38">
        <v>2</v>
      </c>
      <c r="D162" s="18">
        <f t="shared" si="9"/>
        <v>0.66666666666666663</v>
      </c>
      <c r="E162" s="38">
        <v>0</v>
      </c>
      <c r="F162" s="18">
        <f>E162/C162</f>
        <v>0</v>
      </c>
    </row>
    <row r="163" spans="1:6" x14ac:dyDescent="0.6">
      <c r="A163" s="10" t="s">
        <v>142</v>
      </c>
      <c r="B163" s="30">
        <f>SUM(B160+B162)</f>
        <v>12</v>
      </c>
      <c r="C163" s="30">
        <v>11</v>
      </c>
      <c r="D163" s="39">
        <f>C163/B163</f>
        <v>0.91666666666666663</v>
      </c>
      <c r="E163" s="30">
        <f>SUM(E160+E162)</f>
        <v>8</v>
      </c>
      <c r="F163" s="39">
        <f>E163/C163</f>
        <v>0.72727272727272729</v>
      </c>
    </row>
    <row r="164" spans="1:6" x14ac:dyDescent="0.6">
      <c r="A164" s="10" t="s">
        <v>276</v>
      </c>
      <c r="B164" s="26"/>
      <c r="C164" s="26"/>
      <c r="D164" s="14"/>
      <c r="E164" s="26"/>
      <c r="F164" s="14"/>
    </row>
    <row r="165" spans="1:6" x14ac:dyDescent="0.6">
      <c r="A165" s="3" t="s">
        <v>144</v>
      </c>
      <c r="B165" s="26">
        <v>20</v>
      </c>
      <c r="C165" s="26">
        <v>12</v>
      </c>
      <c r="D165" s="14">
        <f t="shared" si="9"/>
        <v>0.6</v>
      </c>
      <c r="E165" s="26">
        <v>7</v>
      </c>
      <c r="F165" s="14">
        <f t="shared" ref="F165:F179" si="11">E165/C165</f>
        <v>0.58333333333333337</v>
      </c>
    </row>
    <row r="166" spans="1:6" x14ac:dyDescent="0.6">
      <c r="A166" s="3" t="s">
        <v>145</v>
      </c>
      <c r="B166" s="26">
        <v>39</v>
      </c>
      <c r="C166" s="26">
        <v>15</v>
      </c>
      <c r="D166" s="14">
        <f t="shared" si="9"/>
        <v>0.38461538461538464</v>
      </c>
      <c r="E166" s="26">
        <v>9</v>
      </c>
      <c r="F166" s="14">
        <f t="shared" si="11"/>
        <v>0.6</v>
      </c>
    </row>
    <row r="167" spans="1:6" x14ac:dyDescent="0.6">
      <c r="A167" s="3" t="s">
        <v>146</v>
      </c>
      <c r="B167" s="26">
        <v>32</v>
      </c>
      <c r="C167" s="26">
        <v>12</v>
      </c>
      <c r="D167" s="14">
        <f t="shared" si="9"/>
        <v>0.375</v>
      </c>
      <c r="E167" s="26">
        <v>7</v>
      </c>
      <c r="F167" s="14">
        <f t="shared" si="11"/>
        <v>0.58333333333333337</v>
      </c>
    </row>
    <row r="168" spans="1:6" x14ac:dyDescent="0.6">
      <c r="A168" s="40" t="s">
        <v>10</v>
      </c>
      <c r="B168" s="42">
        <f>SUM(B165:B167)</f>
        <v>91</v>
      </c>
      <c r="C168" s="42">
        <f>SUM(C165:C167)</f>
        <v>39</v>
      </c>
      <c r="D168" s="39">
        <f>C168/B168</f>
        <v>0.42857142857142855</v>
      </c>
      <c r="E168" s="42">
        <f>SUM(E165:E167)</f>
        <v>23</v>
      </c>
      <c r="F168" s="39">
        <f>E168/C168</f>
        <v>0.58974358974358976</v>
      </c>
    </row>
    <row r="169" spans="1:6" x14ac:dyDescent="0.6">
      <c r="A169" s="3" t="s">
        <v>147</v>
      </c>
      <c r="B169" s="26">
        <v>20</v>
      </c>
      <c r="C169" s="26">
        <v>16</v>
      </c>
      <c r="D169" s="14">
        <f t="shared" si="9"/>
        <v>0.8</v>
      </c>
      <c r="E169" s="26">
        <v>8</v>
      </c>
      <c r="F169" s="14">
        <f t="shared" si="11"/>
        <v>0.5</v>
      </c>
    </row>
    <row r="170" spans="1:6" x14ac:dyDescent="0.6">
      <c r="A170" s="3" t="s">
        <v>148</v>
      </c>
      <c r="B170" s="26">
        <v>41</v>
      </c>
      <c r="C170" s="26">
        <v>40</v>
      </c>
      <c r="D170" s="14">
        <f t="shared" si="9"/>
        <v>0.97560975609756095</v>
      </c>
      <c r="E170" s="26">
        <v>34</v>
      </c>
      <c r="F170" s="14">
        <f t="shared" si="11"/>
        <v>0.85</v>
      </c>
    </row>
    <row r="171" spans="1:6" x14ac:dyDescent="0.6">
      <c r="A171" s="28" t="s">
        <v>149</v>
      </c>
      <c r="B171" s="29">
        <v>38</v>
      </c>
      <c r="C171" s="29">
        <v>37</v>
      </c>
      <c r="D171" s="14">
        <f t="shared" si="9"/>
        <v>0.97368421052631582</v>
      </c>
      <c r="E171" s="29">
        <v>32</v>
      </c>
      <c r="F171" s="14">
        <f t="shared" si="11"/>
        <v>0.86486486486486491</v>
      </c>
    </row>
    <row r="172" spans="1:6" x14ac:dyDescent="0.6">
      <c r="A172" s="28" t="s">
        <v>351</v>
      </c>
      <c r="B172" s="29">
        <v>3</v>
      </c>
      <c r="C172" s="29">
        <v>3</v>
      </c>
      <c r="D172" s="14">
        <f t="shared" si="9"/>
        <v>1</v>
      </c>
      <c r="E172" s="29">
        <v>2</v>
      </c>
      <c r="F172" s="14">
        <f t="shared" si="11"/>
        <v>0.66666666666666663</v>
      </c>
    </row>
    <row r="173" spans="1:6" x14ac:dyDescent="0.6">
      <c r="A173" s="3" t="s">
        <v>218</v>
      </c>
      <c r="B173" s="26">
        <v>73</v>
      </c>
      <c r="C173" s="26">
        <v>49</v>
      </c>
      <c r="D173" s="14">
        <f t="shared" si="9"/>
        <v>0.67123287671232879</v>
      </c>
      <c r="E173" s="26">
        <v>29</v>
      </c>
      <c r="F173" s="14">
        <f t="shared" si="11"/>
        <v>0.59183673469387754</v>
      </c>
    </row>
    <row r="174" spans="1:6" x14ac:dyDescent="0.6">
      <c r="A174" s="28" t="s">
        <v>151</v>
      </c>
      <c r="B174" s="29">
        <v>29</v>
      </c>
      <c r="C174" s="29">
        <v>20</v>
      </c>
      <c r="D174" s="14">
        <f t="shared" si="9"/>
        <v>0.68965517241379315</v>
      </c>
      <c r="E174" s="29">
        <v>7</v>
      </c>
      <c r="F174" s="14">
        <f t="shared" si="11"/>
        <v>0.35</v>
      </c>
    </row>
    <row r="175" spans="1:6" x14ac:dyDescent="0.6">
      <c r="A175" s="28" t="s">
        <v>351</v>
      </c>
      <c r="B175" s="29">
        <v>44</v>
      </c>
      <c r="C175" s="29">
        <v>29</v>
      </c>
      <c r="D175" s="14">
        <f t="shared" si="9"/>
        <v>0.65909090909090906</v>
      </c>
      <c r="E175" s="29">
        <v>22</v>
      </c>
      <c r="F175" s="14">
        <f t="shared" si="11"/>
        <v>0.75862068965517238</v>
      </c>
    </row>
    <row r="176" spans="1:6" x14ac:dyDescent="0.6">
      <c r="A176" s="40" t="s">
        <v>27</v>
      </c>
      <c r="B176" s="42">
        <f>B169+B170+B173</f>
        <v>134</v>
      </c>
      <c r="C176" s="42">
        <f>C169+C170+C173</f>
        <v>105</v>
      </c>
      <c r="D176" s="39">
        <f>C176/B176</f>
        <v>0.78358208955223885</v>
      </c>
      <c r="E176" s="42">
        <f>E169+E170+E173</f>
        <v>71</v>
      </c>
      <c r="F176" s="39">
        <f>E176/C176</f>
        <v>0.67619047619047623</v>
      </c>
    </row>
    <row r="177" spans="1:6" x14ac:dyDescent="0.6">
      <c r="A177" s="3" t="s">
        <v>152</v>
      </c>
      <c r="B177" s="26">
        <v>6</v>
      </c>
      <c r="C177" s="26">
        <v>6</v>
      </c>
      <c r="D177" s="14">
        <f t="shared" si="9"/>
        <v>1</v>
      </c>
      <c r="E177" s="26">
        <v>4</v>
      </c>
      <c r="F177" s="14">
        <f t="shared" si="11"/>
        <v>0.66666666666666663</v>
      </c>
    </row>
    <row r="178" spans="1:6" x14ac:dyDescent="0.6">
      <c r="A178" s="3" t="s">
        <v>153</v>
      </c>
      <c r="B178" s="26">
        <v>31</v>
      </c>
      <c r="C178" s="26">
        <v>28</v>
      </c>
      <c r="D178" s="14">
        <f t="shared" si="9"/>
        <v>0.90322580645161288</v>
      </c>
      <c r="E178" s="26">
        <v>22</v>
      </c>
      <c r="F178" s="14">
        <f t="shared" si="11"/>
        <v>0.7857142857142857</v>
      </c>
    </row>
    <row r="179" spans="1:6" x14ac:dyDescent="0.6">
      <c r="A179" s="3" t="s">
        <v>154</v>
      </c>
      <c r="B179" s="26">
        <v>2</v>
      </c>
      <c r="C179" s="26">
        <v>2</v>
      </c>
      <c r="D179" s="14">
        <f t="shared" si="9"/>
        <v>1</v>
      </c>
      <c r="E179" s="26">
        <v>2</v>
      </c>
      <c r="F179" s="14">
        <f t="shared" si="11"/>
        <v>1</v>
      </c>
    </row>
    <row r="180" spans="1:6" x14ac:dyDescent="0.6">
      <c r="A180" s="40" t="s">
        <v>32</v>
      </c>
      <c r="B180" s="42">
        <f>SUM(B177:B179)</f>
        <v>39</v>
      </c>
      <c r="C180" s="42">
        <f>SUM(C177:C179)</f>
        <v>36</v>
      </c>
      <c r="D180" s="39">
        <f>C180/B180</f>
        <v>0.92307692307692313</v>
      </c>
      <c r="E180" s="42">
        <f>SUM(E177:E179)</f>
        <v>28</v>
      </c>
      <c r="F180" s="39">
        <f>E180/C180</f>
        <v>0.77777777777777779</v>
      </c>
    </row>
    <row r="181" spans="1:6" x14ac:dyDescent="0.6">
      <c r="A181" s="10" t="s">
        <v>155</v>
      </c>
      <c r="B181" s="30">
        <f>SUM(B168+B176+B180)</f>
        <v>264</v>
      </c>
      <c r="C181" s="30">
        <f>SUM(C168+C176+C180)</f>
        <v>180</v>
      </c>
      <c r="D181" s="19">
        <f>C181/B181</f>
        <v>0.68181818181818177</v>
      </c>
      <c r="E181" s="30">
        <f>SUM(E168+E176+E180)</f>
        <v>122</v>
      </c>
      <c r="F181" s="19">
        <f>E181/C181</f>
        <v>0.67777777777777781</v>
      </c>
    </row>
    <row r="182" spans="1:6" x14ac:dyDescent="0.6">
      <c r="A182" s="10" t="s">
        <v>293</v>
      </c>
      <c r="B182" s="1"/>
      <c r="C182" s="1"/>
      <c r="D182" s="14"/>
      <c r="E182" s="1"/>
      <c r="F182" s="14"/>
    </row>
    <row r="183" spans="1:6" x14ac:dyDescent="0.6">
      <c r="A183" s="3" t="s">
        <v>157</v>
      </c>
      <c r="B183" s="26">
        <v>30</v>
      </c>
      <c r="C183" s="26">
        <v>16</v>
      </c>
      <c r="D183" s="14">
        <f t="shared" si="9"/>
        <v>0.53333333333333333</v>
      </c>
      <c r="E183" s="26">
        <v>13</v>
      </c>
      <c r="F183" s="14">
        <f t="shared" ref="F183:F192" si="12">E183/C183</f>
        <v>0.8125</v>
      </c>
    </row>
    <row r="184" spans="1:6" x14ac:dyDescent="0.6">
      <c r="A184" s="40" t="s">
        <v>10</v>
      </c>
      <c r="B184" s="42">
        <f>B183</f>
        <v>30</v>
      </c>
      <c r="C184" s="42">
        <f>C183</f>
        <v>16</v>
      </c>
      <c r="D184" s="39">
        <f t="shared" si="9"/>
        <v>0.53333333333333333</v>
      </c>
      <c r="E184" s="42">
        <f>E183</f>
        <v>13</v>
      </c>
      <c r="F184" s="39">
        <f t="shared" si="12"/>
        <v>0.8125</v>
      </c>
    </row>
    <row r="185" spans="1:6" x14ac:dyDescent="0.6">
      <c r="A185" s="3" t="s">
        <v>341</v>
      </c>
      <c r="B185" s="26">
        <v>7</v>
      </c>
      <c r="C185" s="26">
        <v>6</v>
      </c>
      <c r="D185" s="14">
        <f t="shared" si="9"/>
        <v>0.8571428571428571</v>
      </c>
      <c r="E185" s="26">
        <v>3</v>
      </c>
      <c r="F185" s="14">
        <f t="shared" si="12"/>
        <v>0.5</v>
      </c>
    </row>
    <row r="186" spans="1:6" x14ac:dyDescent="0.6">
      <c r="A186" s="3" t="s">
        <v>159</v>
      </c>
      <c r="B186" s="26">
        <v>26</v>
      </c>
      <c r="C186" s="26">
        <v>19</v>
      </c>
      <c r="D186" s="14">
        <f t="shared" si="9"/>
        <v>0.73076923076923073</v>
      </c>
      <c r="E186" s="26">
        <v>17</v>
      </c>
      <c r="F186" s="14">
        <f t="shared" si="12"/>
        <v>0.89473684210526316</v>
      </c>
    </row>
    <row r="187" spans="1:6" x14ac:dyDescent="0.6">
      <c r="A187" s="3" t="s">
        <v>160</v>
      </c>
      <c r="B187" s="26">
        <v>56</v>
      </c>
      <c r="C187" s="26">
        <v>55</v>
      </c>
      <c r="D187" s="14">
        <f t="shared" si="9"/>
        <v>0.9821428571428571</v>
      </c>
      <c r="E187" s="26">
        <v>49</v>
      </c>
      <c r="F187" s="14">
        <f t="shared" si="12"/>
        <v>0.89090909090909087</v>
      </c>
    </row>
    <row r="188" spans="1:6" x14ac:dyDescent="0.6">
      <c r="A188" s="28" t="s">
        <v>161</v>
      </c>
      <c r="B188" s="29">
        <v>27</v>
      </c>
      <c r="C188" s="29">
        <v>27</v>
      </c>
      <c r="D188" s="14">
        <f t="shared" si="9"/>
        <v>1</v>
      </c>
      <c r="E188" s="29">
        <v>22</v>
      </c>
      <c r="F188" s="14">
        <f t="shared" si="12"/>
        <v>0.81481481481481477</v>
      </c>
    </row>
    <row r="189" spans="1:6" x14ac:dyDescent="0.6">
      <c r="A189" s="28" t="s">
        <v>163</v>
      </c>
      <c r="B189" s="29">
        <v>9</v>
      </c>
      <c r="C189" s="29">
        <v>8</v>
      </c>
      <c r="D189" s="14">
        <f t="shared" si="9"/>
        <v>0.88888888888888884</v>
      </c>
      <c r="E189" s="29">
        <v>8</v>
      </c>
      <c r="F189" s="14">
        <f t="shared" si="12"/>
        <v>1</v>
      </c>
    </row>
    <row r="190" spans="1:6" x14ac:dyDescent="0.6">
      <c r="A190" s="28" t="s">
        <v>162</v>
      </c>
      <c r="B190" s="29">
        <v>20</v>
      </c>
      <c r="C190" s="29">
        <v>20</v>
      </c>
      <c r="D190" s="14">
        <f t="shared" si="9"/>
        <v>1</v>
      </c>
      <c r="E190" s="29">
        <v>19</v>
      </c>
      <c r="F190" s="14">
        <f t="shared" si="12"/>
        <v>0.95</v>
      </c>
    </row>
    <row r="191" spans="1:6" x14ac:dyDescent="0.6">
      <c r="A191" s="40" t="s">
        <v>27</v>
      </c>
      <c r="B191" s="42">
        <f>B185+B186+B187</f>
        <v>89</v>
      </c>
      <c r="C191" s="42">
        <f>C185+C186+C187</f>
        <v>80</v>
      </c>
      <c r="D191" s="39">
        <f t="shared" si="9"/>
        <v>0.898876404494382</v>
      </c>
      <c r="E191" s="42">
        <f>E185+E186+E187</f>
        <v>69</v>
      </c>
      <c r="F191" s="39">
        <f t="shared" si="12"/>
        <v>0.86250000000000004</v>
      </c>
    </row>
    <row r="192" spans="1:6" x14ac:dyDescent="0.6">
      <c r="A192" s="3" t="s">
        <v>164</v>
      </c>
      <c r="B192" s="26">
        <v>18</v>
      </c>
      <c r="C192" s="26">
        <v>17</v>
      </c>
      <c r="D192" s="14">
        <f t="shared" si="9"/>
        <v>0.94444444444444442</v>
      </c>
      <c r="E192" s="26">
        <v>15</v>
      </c>
      <c r="F192" s="14">
        <f t="shared" si="12"/>
        <v>0.88235294117647056</v>
      </c>
    </row>
    <row r="193" spans="1:6" x14ac:dyDescent="0.6">
      <c r="A193" s="3" t="s">
        <v>163</v>
      </c>
      <c r="B193" s="26">
        <v>1</v>
      </c>
      <c r="C193" s="26">
        <v>0</v>
      </c>
      <c r="D193" s="14">
        <f t="shared" si="9"/>
        <v>0</v>
      </c>
      <c r="E193" s="26">
        <v>0</v>
      </c>
      <c r="F193" s="14">
        <v>0</v>
      </c>
    </row>
    <row r="194" spans="1:6" x14ac:dyDescent="0.6">
      <c r="A194" s="3" t="s">
        <v>160</v>
      </c>
      <c r="B194" s="26">
        <v>1</v>
      </c>
      <c r="C194" s="26">
        <v>1</v>
      </c>
      <c r="D194" s="14">
        <f t="shared" si="9"/>
        <v>1</v>
      </c>
      <c r="E194" s="26">
        <v>1</v>
      </c>
      <c r="F194" s="14">
        <f>E194/C194</f>
        <v>1</v>
      </c>
    </row>
    <row r="195" spans="1:6" x14ac:dyDescent="0.6">
      <c r="A195" s="40" t="s">
        <v>32</v>
      </c>
      <c r="B195" s="42">
        <f>SUM(B192:B194)</f>
        <v>20</v>
      </c>
      <c r="C195" s="42">
        <f>SUM(C192:C194)</f>
        <v>18</v>
      </c>
      <c r="D195" s="39">
        <f t="shared" si="9"/>
        <v>0.9</v>
      </c>
      <c r="E195" s="42">
        <f>SUM(E192:E194)</f>
        <v>16</v>
      </c>
      <c r="F195" s="39">
        <f>E195/C195</f>
        <v>0.88888888888888884</v>
      </c>
    </row>
    <row r="196" spans="1:6" x14ac:dyDescent="0.6">
      <c r="A196" s="10" t="s">
        <v>165</v>
      </c>
      <c r="B196" s="30">
        <f>B184+B191+B195</f>
        <v>139</v>
      </c>
      <c r="C196" s="30">
        <f>C184+C191+C195</f>
        <v>114</v>
      </c>
      <c r="D196" s="19">
        <f t="shared" si="9"/>
        <v>0.82014388489208634</v>
      </c>
      <c r="E196" s="30">
        <f>E184+E191+E195</f>
        <v>98</v>
      </c>
      <c r="F196" s="19">
        <f>E196/C196</f>
        <v>0.85964912280701755</v>
      </c>
    </row>
    <row r="197" spans="1:6" x14ac:dyDescent="0.6">
      <c r="A197" s="10" t="s">
        <v>294</v>
      </c>
      <c r="B197" s="30"/>
      <c r="C197" s="30"/>
      <c r="D197" s="14"/>
      <c r="E197" s="30"/>
      <c r="F197" s="14"/>
    </row>
    <row r="198" spans="1:6" x14ac:dyDescent="0.6">
      <c r="A198" s="3" t="s">
        <v>167</v>
      </c>
      <c r="B198" s="26">
        <v>16</v>
      </c>
      <c r="C198" s="26">
        <v>14</v>
      </c>
      <c r="D198" s="14">
        <f t="shared" ref="D198:D212" si="13">C198/B198</f>
        <v>0.875</v>
      </c>
      <c r="E198" s="26">
        <v>9</v>
      </c>
      <c r="F198" s="14">
        <f t="shared" ref="F198:F213" si="14">E198/C198</f>
        <v>0.6428571428571429</v>
      </c>
    </row>
    <row r="199" spans="1:6" x14ac:dyDescent="0.6">
      <c r="A199" s="28" t="s">
        <v>168</v>
      </c>
      <c r="B199" s="29">
        <v>2</v>
      </c>
      <c r="C199" s="29">
        <v>2</v>
      </c>
      <c r="D199" s="14">
        <f t="shared" si="13"/>
        <v>1</v>
      </c>
      <c r="E199" s="29">
        <v>0</v>
      </c>
      <c r="F199" s="14">
        <f t="shared" si="14"/>
        <v>0</v>
      </c>
    </row>
    <row r="200" spans="1:6" x14ac:dyDescent="0.6">
      <c r="A200" s="28" t="s">
        <v>351</v>
      </c>
      <c r="B200" s="29">
        <v>14</v>
      </c>
      <c r="C200" s="29">
        <v>12</v>
      </c>
      <c r="D200" s="14">
        <f t="shared" si="13"/>
        <v>0.8571428571428571</v>
      </c>
      <c r="E200" s="29">
        <v>9</v>
      </c>
      <c r="F200" s="14">
        <f t="shared" si="14"/>
        <v>0.75</v>
      </c>
    </row>
    <row r="201" spans="1:6" x14ac:dyDescent="0.6">
      <c r="A201" s="3" t="s">
        <v>169</v>
      </c>
      <c r="B201" s="26">
        <v>17</v>
      </c>
      <c r="C201" s="26">
        <v>16</v>
      </c>
      <c r="D201" s="14">
        <f t="shared" si="13"/>
        <v>0.94117647058823528</v>
      </c>
      <c r="E201" s="26">
        <v>13</v>
      </c>
      <c r="F201" s="14">
        <f t="shared" si="14"/>
        <v>0.8125</v>
      </c>
    </row>
    <row r="202" spans="1:6" x14ac:dyDescent="0.6">
      <c r="A202" s="40" t="s">
        <v>27</v>
      </c>
      <c r="B202" s="42">
        <f>B198+B201</f>
        <v>33</v>
      </c>
      <c r="C202" s="42">
        <f>C198+C201</f>
        <v>30</v>
      </c>
      <c r="D202" s="39">
        <f t="shared" si="13"/>
        <v>0.90909090909090906</v>
      </c>
      <c r="E202" s="42">
        <f>E198+E201</f>
        <v>22</v>
      </c>
      <c r="F202" s="39">
        <f t="shared" si="14"/>
        <v>0.73333333333333328</v>
      </c>
    </row>
    <row r="203" spans="1:6" x14ac:dyDescent="0.6">
      <c r="A203" s="3" t="s">
        <v>170</v>
      </c>
      <c r="B203" s="26">
        <v>18</v>
      </c>
      <c r="C203" s="26">
        <v>16</v>
      </c>
      <c r="D203" s="14">
        <f t="shared" si="13"/>
        <v>0.88888888888888884</v>
      </c>
      <c r="E203" s="26">
        <v>14</v>
      </c>
      <c r="F203" s="14">
        <f t="shared" si="14"/>
        <v>0.875</v>
      </c>
    </row>
    <row r="204" spans="1:6" x14ac:dyDescent="0.6">
      <c r="A204" s="3" t="s">
        <v>343</v>
      </c>
      <c r="B204" s="26">
        <v>4</v>
      </c>
      <c r="C204" s="26">
        <v>4</v>
      </c>
      <c r="D204" s="14">
        <f t="shared" si="13"/>
        <v>1</v>
      </c>
      <c r="E204" s="26">
        <v>1</v>
      </c>
      <c r="F204" s="14">
        <f t="shared" si="14"/>
        <v>0.25</v>
      </c>
    </row>
    <row r="205" spans="1:6" x14ac:dyDescent="0.6">
      <c r="A205" s="28" t="s">
        <v>168</v>
      </c>
      <c r="B205" s="29">
        <v>1</v>
      </c>
      <c r="C205" s="29">
        <v>1</v>
      </c>
      <c r="D205" s="14">
        <f t="shared" si="13"/>
        <v>1</v>
      </c>
      <c r="E205" s="29">
        <v>0</v>
      </c>
      <c r="F205" s="14">
        <f t="shared" si="14"/>
        <v>0</v>
      </c>
    </row>
    <row r="206" spans="1:6" x14ac:dyDescent="0.6">
      <c r="A206" s="28" t="s">
        <v>351</v>
      </c>
      <c r="B206" s="29">
        <v>3</v>
      </c>
      <c r="C206" s="29">
        <v>3</v>
      </c>
      <c r="D206" s="14">
        <f t="shared" si="13"/>
        <v>1</v>
      </c>
      <c r="E206" s="29">
        <v>1</v>
      </c>
      <c r="F206" s="14">
        <f t="shared" si="14"/>
        <v>0.33333333333333331</v>
      </c>
    </row>
    <row r="207" spans="1:6" x14ac:dyDescent="0.6">
      <c r="A207" s="3" t="s">
        <v>29</v>
      </c>
      <c r="B207" s="26">
        <v>3</v>
      </c>
      <c r="C207" s="26">
        <v>3</v>
      </c>
      <c r="D207" s="14">
        <f t="shared" si="13"/>
        <v>1</v>
      </c>
      <c r="E207" s="26">
        <v>2</v>
      </c>
      <c r="F207" s="14">
        <f t="shared" si="14"/>
        <v>0.66666666666666663</v>
      </c>
    </row>
    <row r="208" spans="1:6" x14ac:dyDescent="0.6">
      <c r="A208" s="3" t="s">
        <v>344</v>
      </c>
      <c r="B208" s="26">
        <v>3</v>
      </c>
      <c r="C208" s="26">
        <v>2</v>
      </c>
      <c r="D208" s="14">
        <f t="shared" si="13"/>
        <v>0.66666666666666663</v>
      </c>
      <c r="E208" s="26">
        <v>2</v>
      </c>
      <c r="F208" s="14">
        <f t="shared" si="14"/>
        <v>1</v>
      </c>
    </row>
    <row r="209" spans="1:6" x14ac:dyDescent="0.6">
      <c r="A209" s="3" t="s">
        <v>171</v>
      </c>
      <c r="B209" s="26">
        <v>9</v>
      </c>
      <c r="C209" s="26">
        <v>8</v>
      </c>
      <c r="D209" s="14">
        <f t="shared" si="13"/>
        <v>0.88888888888888884</v>
      </c>
      <c r="E209" s="26">
        <v>8</v>
      </c>
      <c r="F209" s="14">
        <f t="shared" si="14"/>
        <v>1</v>
      </c>
    </row>
    <row r="210" spans="1:6" x14ac:dyDescent="0.6">
      <c r="A210" s="3" t="s">
        <v>172</v>
      </c>
      <c r="B210" s="26">
        <v>3</v>
      </c>
      <c r="C210" s="26">
        <v>3</v>
      </c>
      <c r="D210" s="14">
        <f t="shared" si="13"/>
        <v>1</v>
      </c>
      <c r="E210" s="26">
        <v>0</v>
      </c>
      <c r="F210" s="14">
        <f t="shared" si="14"/>
        <v>0</v>
      </c>
    </row>
    <row r="211" spans="1:6" x14ac:dyDescent="0.6">
      <c r="A211" s="40" t="s">
        <v>32</v>
      </c>
      <c r="B211" s="42">
        <f>B203+B204+B207+B208+B209+B210</f>
        <v>40</v>
      </c>
      <c r="C211" s="42">
        <f>C203+C204+C207+C208+C209+C210</f>
        <v>36</v>
      </c>
      <c r="D211" s="39">
        <f t="shared" si="13"/>
        <v>0.9</v>
      </c>
      <c r="E211" s="42">
        <f>E203+E204+E207+E208+E209+E210</f>
        <v>27</v>
      </c>
      <c r="F211" s="39">
        <f t="shared" si="14"/>
        <v>0.75</v>
      </c>
    </row>
    <row r="212" spans="1:6" x14ac:dyDescent="0.6">
      <c r="A212" s="10" t="s">
        <v>174</v>
      </c>
      <c r="B212" s="30">
        <f>B202+B211</f>
        <v>73</v>
      </c>
      <c r="C212" s="30">
        <f>C202+C211</f>
        <v>66</v>
      </c>
      <c r="D212" s="19">
        <f t="shared" si="13"/>
        <v>0.90410958904109584</v>
      </c>
      <c r="E212" s="30">
        <f>E202+E211</f>
        <v>49</v>
      </c>
      <c r="F212" s="19">
        <f t="shared" si="14"/>
        <v>0.74242424242424243</v>
      </c>
    </row>
    <row r="213" spans="1:6" ht="18.3" x14ac:dyDescent="0.6">
      <c r="A213" s="9" t="s">
        <v>175</v>
      </c>
      <c r="B213" s="36">
        <f>SUM(B29+B63+B79+B102+B157+B163+B181+B196+B212)</f>
        <v>3134</v>
      </c>
      <c r="C213" s="36">
        <f>SUM(C29+C63+C79+C102+C157+C163+C181+C196+C212)</f>
        <v>1933</v>
      </c>
      <c r="D213" s="37">
        <f>C213/B213</f>
        <v>0.61678366305041477</v>
      </c>
      <c r="E213" s="36">
        <f>SUM(E29+E63+E79+E102+E157+E163+E181+E196+E212)</f>
        <v>1285</v>
      </c>
      <c r="F213" s="37">
        <f t="shared" si="14"/>
        <v>0.66476978789446461</v>
      </c>
    </row>
    <row r="214" spans="1:6" x14ac:dyDescent="0.6">
      <c r="A214" s="48" t="s">
        <v>176</v>
      </c>
    </row>
    <row r="215" spans="1:6" x14ac:dyDescent="0.6">
      <c r="A215" s="49" t="s">
        <v>177</v>
      </c>
    </row>
  </sheetData>
  <pageMargins left="0.7" right="0.7" top="0.75" bottom="0.75" header="0.3" footer="0.3"/>
  <pageSetup scale="80" orientation="portrait" r:id="rId1"/>
  <headerFooter>
    <oddHeader xml:space="preserve">&amp;L&amp;"-,Bold"&amp;11Program Level Data &amp;C&amp;"-,Bold"&amp;11Table 39&amp;R&amp;"-,Bold"&amp;11Graduate Admissions by Program </oddHeader>
    <oddFooter>&amp;L&amp;"-,Bold"&amp;11Office of Institutional Research, UMass Boston</oddFooter>
  </headerFooter>
  <rowBreaks count="4" manualBreakCount="4">
    <brk id="46" max="6" man="1"/>
    <brk id="97" max="6" man="1"/>
    <brk id="146" max="6" man="1"/>
    <brk id="1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Fall 2014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2014'!Print_Area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2014'!Print_Titles</vt:lpstr>
      <vt:lpstr>'Fall 2015'!Print_Titles</vt:lpstr>
      <vt:lpstr>'Fall 2016'!Print_Titles</vt:lpstr>
      <vt:lpstr>'Fall 2017'!Print_Titles</vt:lpstr>
      <vt:lpstr>'Fall 2018'!Print_Titles</vt:lpstr>
      <vt:lpstr>'Fall 2019'!Print_Titles</vt:lpstr>
      <vt:lpstr>'Fall 2020'!Print_Titles</vt:lpstr>
      <vt:lpstr>'Fall 2021'!Print_Titles</vt:lpstr>
      <vt:lpstr>'Fall 2022'!Print_Titles</vt:lpstr>
    </vt:vector>
  </TitlesOfParts>
  <Manager/>
  <Company>UMass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Castiola</dc:creator>
  <cp:keywords/>
  <dc:description/>
  <cp:lastModifiedBy>Awat O Osman</cp:lastModifiedBy>
  <cp:revision/>
  <cp:lastPrinted>2023-03-21T14:26:03Z</cp:lastPrinted>
  <dcterms:created xsi:type="dcterms:W3CDTF">2018-03-23T01:26:46Z</dcterms:created>
  <dcterms:modified xsi:type="dcterms:W3CDTF">2023-03-21T14:26:05Z</dcterms:modified>
  <cp:category/>
  <cp:contentStatus/>
</cp:coreProperties>
</file>